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5" l="1"/>
  <c r="AC3" i="5" s="1"/>
  <c r="AE3" i="5" s="1"/>
  <c r="AS3" i="5" l="1"/>
  <c r="AS2" i="5"/>
  <c r="BE2" i="5" l="1"/>
  <c r="AV3" i="5"/>
  <c r="AV2" i="5"/>
  <c r="AQ3" i="5"/>
  <c r="AQ2" i="5"/>
  <c r="AO3" i="5"/>
  <c r="AO2" i="5"/>
  <c r="AM3" i="5"/>
  <c r="AM2" i="5"/>
  <c r="BE3" i="5"/>
  <c r="BB3" i="5"/>
  <c r="BB2" i="5"/>
  <c r="AW3" i="5" l="1"/>
  <c r="AW2" i="5"/>
  <c r="AH3" i="5" l="1"/>
  <c r="AH2" i="5"/>
  <c r="AA2" i="5"/>
  <c r="AC2" i="5" s="1"/>
  <c r="AI3" i="5" l="1"/>
  <c r="AK3" i="5" s="1"/>
  <c r="AX3" i="5" s="1"/>
  <c r="AE2" i="5"/>
  <c r="AI2" i="5" s="1"/>
  <c r="AK2" i="5" s="1"/>
  <c r="AX2" i="5" s="1"/>
  <c r="AY2" i="5" l="1"/>
  <c r="BD2" i="5"/>
  <c r="AY3" i="5"/>
  <c r="BD3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AA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[LDP Cost $]*[Exchange Rate]</t>
        </r>
      </text>
    </comment>
    <comment ref="AM1" authorId="0" shapeId="0">
      <text>
        <r>
          <rPr>
            <sz val="11"/>
            <rFont val="Calibri"/>
            <family val="2"/>
          </rPr>
          <t>[JLA FOB Price]*[Licensor Royalty %]</t>
        </r>
      </text>
    </comment>
    <comment ref="AO1" authorId="0" shapeId="0">
      <text>
        <r>
          <rPr>
            <sz val="11"/>
            <rFont val="Calibri"/>
            <family val="2"/>
          </rPr>
          <t>[FOB Cost]*[Tech Royalty %]</t>
        </r>
      </text>
    </comment>
    <comment ref="AQ1" authorId="0" shapeId="0">
      <text>
        <r>
          <rPr>
            <sz val="11"/>
            <rFont val="Calibri"/>
            <family val="2"/>
          </rPr>
          <t>[JLA FOB Price]*[DA %]</t>
        </r>
      </text>
    </comment>
    <comment ref="AS1" authorId="0" shapeId="0">
      <text>
        <r>
          <rPr>
            <sz val="11"/>
            <rFont val="Calibri"/>
            <family val="2"/>
          </rPr>
          <t>[JLA FOB Price]*[Warehouse Charge %]</t>
        </r>
      </text>
    </comment>
    <comment ref="AV1" authorId="0" shapeId="0">
      <text>
        <r>
          <rPr>
            <sz val="11"/>
            <rFont val="Calibri"/>
            <family val="2"/>
          </rPr>
          <t>[JLA FOB Price]*[Load 2 %]</t>
        </r>
      </text>
    </comment>
    <comment ref="AW1" authorId="0" shapeId="0">
      <text>
        <r>
          <rPr>
            <sz val="11"/>
            <rFont val="Calibri"/>
            <family val="2"/>
          </rPr>
          <t>[Licensor Royalty $]+[Tech Royalty $]+[DA $]+[Warehouse Charge]+[Load 2 $]</t>
        </r>
      </text>
    </comment>
    <comment ref="AX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FOB Price Quote (Value)]-[FOB Cost w/ Load $])/[JLA FOB Price Quote (Value)]</t>
        </r>
      </text>
    </comment>
    <comment ref="BB1" authorId="0" shapeId="0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[POE Cost w/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<sst xmlns="http://schemas.openxmlformats.org/spreadsheetml/2006/main" count="89" uniqueCount="76">
  <si>
    <t>Brand</t>
  </si>
  <si>
    <t>Package Type</t>
  </si>
  <si>
    <t>Normal</t>
  </si>
  <si>
    <t xml:space="preserve">Beautyrest Platinum </t>
  </si>
  <si>
    <t>WINDOW PANEL</t>
  </si>
  <si>
    <t>Opacity</t>
  </si>
  <si>
    <t>Room Darkening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</si>
  <si>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</si>
  <si>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</si>
  <si>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</si>
  <si>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</si>
  <si>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</si>
  <si>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</si>
  <si>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</si>
  <si>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</si>
  <si>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</si>
  <si>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</si>
  <si>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</si>
  <si>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</si>
  <si>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</si>
  <si>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</si>
  <si>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</si>
  <si>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</si>
  <si>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</si>
  <si>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</si>
  <si>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</si>
  <si>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</si>
  <si>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</si>
  <si>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</si>
  <si>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</si>
  <si>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</si>
  <si>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</si>
  <si>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</si>
  <si>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</si>
  <si>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Warehouse Charge %</t>
  </si>
  <si>
    <t>Warehouse Charge $</t>
  </si>
  <si>
    <t>Pair</t>
  </si>
  <si>
    <t>Licensor Royalty %</t>
  </si>
  <si>
    <t>Licensor Royalty $</t>
  </si>
  <si>
    <t>Tech Royalty %</t>
  </si>
  <si>
    <t>Tech Royalty $</t>
  </si>
  <si>
    <t>UCCPM Price</t>
  </si>
  <si>
    <t>Container Volume</t>
  </si>
  <si>
    <t>Retail Markup %</t>
  </si>
  <si>
    <t>Total Quantity</t>
  </si>
  <si>
    <t>6303.92.2010</t>
  </si>
  <si>
    <t>DA %</t>
  </si>
  <si>
    <t>DA $</t>
  </si>
  <si>
    <t>Customer Item#</t>
  </si>
  <si>
    <t>JLA FOB MU%</t>
  </si>
  <si>
    <t>Load 2</t>
  </si>
  <si>
    <t>Load 2 %</t>
  </si>
  <si>
    <t>Load 2 $</t>
  </si>
  <si>
    <t>Material-Short</t>
  </si>
  <si>
    <t>Exchange Rate</t>
  </si>
  <si>
    <t>LDP Cost $CAD</t>
  </si>
  <si>
    <t>Total Load $CAD</t>
  </si>
  <si>
    <t>FOB Cost with Load $CAD</t>
  </si>
  <si>
    <t>JLA FOB Price Quote (Value) $CAD</t>
  </si>
  <si>
    <t>Suggested Retail Price $CAD</t>
  </si>
  <si>
    <t>Total Cost $CAD</t>
  </si>
  <si>
    <t>Total Sales $CAD</t>
    <phoneticPr fontId="12" type="noConversion"/>
  </si>
  <si>
    <t>Licensor</t>
    <phoneticPr fontId="12" type="noConversion"/>
  </si>
  <si>
    <t>0</t>
    <phoneticPr fontId="12" type="noConversion"/>
  </si>
  <si>
    <t>2x37x84", Grommet</t>
  </si>
  <si>
    <t>2x37x96", Grommet</t>
  </si>
  <si>
    <t>Sophia</t>
    <phoneticPr fontId="12" type="noConversion"/>
  </si>
  <si>
    <t>340gsm thermal weave chenille</t>
  </si>
  <si>
    <t>340gsm thermal weave chenille</t>
    <phoneticPr fontId="12" type="noConversion"/>
  </si>
  <si>
    <t>100% polyster</t>
    <phoneticPr fontId="12" type="noConversion"/>
  </si>
  <si>
    <t>100% polyester</t>
    <phoneticPr fontId="12" type="noConversion"/>
  </si>
  <si>
    <t>Chocolate</t>
  </si>
  <si>
    <t>Beautyrest 6%</t>
  </si>
  <si>
    <t>Beautyrest 6%</t>
    <phoneticPr fontId="12" type="noConversion"/>
  </si>
  <si>
    <t>BRP40-0895</t>
    <phoneticPr fontId="12" type="noConversion"/>
  </si>
  <si>
    <t>BRP40-0896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</si>
</sst>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 &quot;¥&quot;* #,##0.00_ ;_ &quot;¥&quot;* \-#,##0.00_ ;_ &quot;¥&quot;* &quot;-&quot;??_ ;_ @_ "/>
    <numFmt numFmtId="176" formatCode="&quot;$&quot;#,##0.00"/>
    <numFmt numFmtId="177" formatCode="0.0"/>
    <numFmt numFmtId="178" formatCode="0.0%"/>
    <numFmt numFmtId="179" formatCode="0.000"/>
    <numFmt numFmtId="180" formatCode="[$$-409]#,##0.00"/>
    <numFmt numFmtId="181" formatCode="[$$-481]#,##0.00_);[Red]\([$$-481]#,##0.00\)"/>
    <numFmt numFmtId="182" formatCode="#,##0.0"/>
    <numFmt numFmtId="184" formatCode="[$-409]d/mmm;@"/>
    <numFmt numFmtId="185" formatCode="0.000000"/>
  </numFmts>
  <fonts count="13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3" fillId="0" borderId="0"/>
    <xf numFmtId="0" fontId="2" fillId="0" borderId="0"/>
    <xf numFmtId="44" fontId="11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1" fillId="0" borderId="0">
      <alignment vertical="center"/>
    </xf>
    <xf numFmtId="181" fontId="11" fillId="0" borderId="0">
      <alignment vertical="center"/>
    </xf>
    <xf numFmtId="184" fontId="11" fillId="0" borderId="0"/>
  </cellStyleXfs>
  <cellXfs count="57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4" fillId="7" borderId="1" xfId="4" applyFont="1" applyFill="1" applyBorder="1" applyAlignment="1">
      <alignment horizontal="center" wrapText="1"/>
    </xf>
    <xf numFmtId="176" fontId="4" fillId="8" borderId="2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6" fontId="9" fillId="0" borderId="1" xfId="1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6" fontId="9" fillId="3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176" fontId="4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76" fontId="0" fillId="0" borderId="2" xfId="0" applyNumberFormat="1" applyBorder="1" applyAlignment="1">
      <alignment wrapText="1"/>
    </xf>
    <xf numFmtId="1" fontId="5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77" fontId="4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2" fontId="7" fillId="5" borderId="1" xfId="1" applyNumberFormat="1" applyFont="1" applyFill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" fontId="0" fillId="0" borderId="1" xfId="0" applyNumberFormat="1" applyBorder="1"/>
    <xf numFmtId="0" fontId="4" fillId="4" borderId="1" xfId="0" applyFont="1" applyFill="1" applyBorder="1" applyAlignment="1">
      <alignment horizontal="center" wrapText="1"/>
    </xf>
    <xf numFmtId="176" fontId="0" fillId="2" borderId="1" xfId="5" applyNumberFormat="1" applyFont="1" applyFill="1" applyBorder="1" applyAlignment="1">
      <alignment wrapText="1"/>
    </xf>
    <xf numFmtId="0" fontId="5" fillId="0" borderId="1" xfId="0" applyFont="1" applyBorder="1"/>
    <xf numFmtId="178" fontId="0" fillId="0" borderId="1" xfId="0" applyNumberFormat="1" applyBorder="1"/>
    <xf numFmtId="3" fontId="0" fillId="0" borderId="1" xfId="0" applyNumberFormat="1" applyBorder="1" applyAlignment="1">
      <alignment wrapText="1"/>
    </xf>
    <xf numFmtId="176" fontId="7" fillId="0" borderId="1" xfId="1" applyNumberFormat="1" applyFont="1" applyBorder="1" applyAlignment="1">
      <alignment wrapText="1"/>
    </xf>
    <xf numFmtId="179" fontId="0" fillId="0" borderId="0" xfId="0" applyNumberFormat="1" applyAlignment="1">
      <alignment wrapText="1"/>
    </xf>
    <xf numFmtId="179" fontId="9" fillId="0" borderId="1" xfId="1" applyNumberFormat="1" applyFont="1" applyBorder="1" applyAlignment="1">
      <alignment wrapText="1"/>
    </xf>
    <xf numFmtId="0" fontId="5" fillId="0" borderId="0" xfId="4" applyAlignment="1">
      <alignment wrapText="1"/>
    </xf>
    <xf numFmtId="0" fontId="5" fillId="0" borderId="1" xfId="4" applyBorder="1"/>
    <xf numFmtId="180" fontId="0" fillId="0" borderId="1" xfId="0" applyNumberFormat="1" applyBorder="1" applyAlignment="1">
      <alignment wrapText="1"/>
    </xf>
    <xf numFmtId="181" fontId="0" fillId="0" borderId="1" xfId="0" applyNumberFormat="1" applyBorder="1"/>
    <xf numFmtId="49" fontId="5" fillId="0" borderId="1" xfId="0" applyNumberFormat="1" applyFont="1" applyBorder="1" applyAlignment="1">
      <alignment wrapText="1"/>
    </xf>
    <xf numFmtId="182" fontId="0" fillId="0" borderId="0" xfId="0" applyNumberFormat="1" applyAlignment="1">
      <alignment wrapText="1"/>
    </xf>
    <xf numFmtId="182" fontId="7" fillId="0" borderId="1" xfId="1" applyNumberFormat="1" applyFont="1" applyBorder="1" applyAlignment="1">
      <alignment wrapText="1"/>
    </xf>
    <xf numFmtId="4" fontId="0" fillId="0" borderId="1" xfId="0" applyNumberFormat="1" applyBorder="1" applyAlignment="1">
      <alignment wrapText="1"/>
    </xf>
    <xf numFmtId="0" fontId="10" fillId="0" borderId="1" xfId="0" applyFont="1" applyBorder="1"/>
    <xf numFmtId="185" fontId="0" fillId="2" borderId="1" xfId="0" applyNumberFormat="1" applyFill="1" applyBorder="1" applyAlignment="1">
      <alignment wrapText="1"/>
    </xf>
    <xf numFmtId="0" fontId="6" fillId="9" borderId="1" xfId="0" applyFont="1" applyFill="1" applyBorder="1"/>
  </cellXfs>
  <cellStyles count="15">
    <cellStyle name="Currency 18" xfId="8"/>
    <cellStyle name="Currency 2" xfId="9"/>
    <cellStyle name="Normal 2" xfId="4"/>
    <cellStyle name="Normal 2 18 2" xfId="1"/>
    <cellStyle name="Normal 3" xfId="14"/>
    <cellStyle name="Normal 32 3 2 7" xfId="11"/>
    <cellStyle name="Normal 39 2 11 2" xfId="10"/>
    <cellStyle name="Normal 39 2 11 2 2" xfId="7"/>
    <cellStyle name="Normal 40" xfId="12"/>
    <cellStyle name="Normal 40 2" xfId="13"/>
    <cellStyle name="Normal 6 14" xfId="6"/>
    <cellStyle name="Percent 2" xfId="5"/>
    <cellStyle name="Style 1" xfId="3"/>
    <cellStyle name="常规" xfId="0" builtinId="0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3"/>
  <sheetViews>
    <sheetView tabSelected="1" topLeftCell="I1" workbookViewId="0">
      <selection activeCell="R13" sqref="R13"/>
    </sheetView>
  </sheetViews>
  <sheetFormatPr defaultColWidth="9.140625" defaultRowHeight="15"/>
  <cols>
    <col min="1" max="1" width="10.140625" style="3" customWidth="1"/>
    <col min="2" max="2" width="7.140625" style="2" customWidth="1"/>
    <col min="3" max="3" width="8.42578125" style="2" customWidth="1"/>
    <col min="4" max="4" width="20.42578125" style="2" customWidth="1"/>
    <col min="5" max="5" width="20.140625" style="2" customWidth="1"/>
    <col min="6" max="6" width="18.42578125" style="2" customWidth="1"/>
    <col min="7" max="7" width="17" style="2" customWidth="1"/>
    <col min="8" max="8" width="30.5703125" style="2" customWidth="1"/>
    <col min="9" max="9" width="29.140625" style="2" customWidth="1"/>
    <col min="10" max="10" width="13.85546875" style="2" customWidth="1"/>
    <col min="11" max="11" width="15.85546875" style="46" customWidth="1"/>
    <col min="12" max="12" width="15.85546875" style="2" customWidth="1"/>
    <col min="13" max="13" width="18.5703125" style="2" customWidth="1"/>
    <col min="14" max="14" width="11.42578125" style="2" customWidth="1"/>
    <col min="15" max="16" width="16" style="2" customWidth="1"/>
    <col min="17" max="18" width="8.85546875" style="2" customWidth="1"/>
    <col min="19" max="19" width="9.85546875" style="4" customWidth="1"/>
    <col min="20" max="20" width="11.140625" style="6" customWidth="1"/>
    <col min="21" max="21" width="9.42578125" style="2" customWidth="1"/>
    <col min="22" max="22" width="11" style="32" customWidth="1"/>
    <col min="23" max="23" width="13.140625" style="32" customWidth="1"/>
    <col min="24" max="24" width="11.140625" style="32" customWidth="1"/>
    <col min="25" max="25" width="12.85546875" style="32" customWidth="1"/>
    <col min="26" max="26" width="9.42578125" style="5" customWidth="1"/>
    <col min="27" max="27" width="13" style="44" customWidth="1"/>
    <col min="28" max="28" width="13" style="5" customWidth="1"/>
    <col min="29" max="29" width="14.140625" style="5" customWidth="1"/>
    <col min="30" max="30" width="13.85546875" style="2" customWidth="1"/>
    <col min="31" max="31" width="13.85546875" style="6" customWidth="1"/>
    <col min="32" max="32" width="14.42578125" style="2" customWidth="1"/>
    <col min="33" max="33" width="8.42578125" style="7" customWidth="1"/>
    <col min="34" max="34" width="12.42578125" style="6" customWidth="1"/>
    <col min="35" max="35" width="8.85546875" style="6" customWidth="1"/>
    <col min="36" max="36" width="8.85546875" style="51" customWidth="1"/>
    <col min="37" max="37" width="8.85546875" style="6" customWidth="1"/>
    <col min="38" max="38" width="7.85546875" style="7" customWidth="1"/>
    <col min="39" max="39" width="7.5703125" style="6" customWidth="1"/>
    <col min="40" max="40" width="12.5703125" style="7" customWidth="1"/>
    <col min="41" max="41" width="8.5703125" style="6" customWidth="1"/>
    <col min="42" max="42" width="11.5703125" style="7" customWidth="1"/>
    <col min="43" max="43" width="10.85546875" style="6" customWidth="1"/>
    <col min="44" max="44" width="11.5703125" style="7" customWidth="1"/>
    <col min="45" max="46" width="10.85546875" style="6" customWidth="1"/>
    <col min="47" max="47" width="8.140625" style="7" customWidth="1"/>
    <col min="48" max="48" width="10.85546875" style="6" customWidth="1"/>
    <col min="49" max="49" width="9.5703125" style="6" customWidth="1"/>
    <col min="50" max="50" width="11.85546875" style="6" customWidth="1"/>
    <col min="51" max="51" width="11.140625" style="7" customWidth="1"/>
    <col min="52" max="52" width="11.42578125" style="6" customWidth="1"/>
    <col min="53" max="53" width="8.85546875" style="6" customWidth="1"/>
    <col min="54" max="54" width="12.140625" style="7" customWidth="1"/>
    <col min="55" max="55" width="12.140625" style="5" customWidth="1"/>
    <col min="56" max="57" width="12.140625" style="6" customWidth="1"/>
    <col min="58" max="16384" width="9.140625" style="2"/>
  </cols>
  <sheetData>
    <row r="1" spans="1:57" ht="63.6" customHeight="1">
      <c r="A1" s="8" t="s">
        <v>7</v>
      </c>
      <c r="B1" s="8" t="s">
        <v>8</v>
      </c>
      <c r="C1" s="9" t="s">
        <v>9</v>
      </c>
      <c r="D1" s="10" t="s">
        <v>0</v>
      </c>
      <c r="E1" s="10" t="s">
        <v>62</v>
      </c>
      <c r="F1" s="11" t="s">
        <v>10</v>
      </c>
      <c r="G1" s="9" t="s">
        <v>11</v>
      </c>
      <c r="H1" s="12" t="s">
        <v>12</v>
      </c>
      <c r="I1" s="13" t="s">
        <v>13</v>
      </c>
      <c r="J1" s="12" t="s">
        <v>14</v>
      </c>
      <c r="K1" s="13" t="s">
        <v>53</v>
      </c>
      <c r="L1" s="9" t="s">
        <v>5</v>
      </c>
      <c r="M1" s="12" t="s">
        <v>15</v>
      </c>
      <c r="N1" s="12" t="s">
        <v>16</v>
      </c>
      <c r="O1" s="9" t="s">
        <v>17</v>
      </c>
      <c r="P1" s="9" t="s">
        <v>18</v>
      </c>
      <c r="Q1" s="9" t="s">
        <v>48</v>
      </c>
      <c r="R1" s="13" t="s">
        <v>19</v>
      </c>
      <c r="S1" s="35" t="s">
        <v>41</v>
      </c>
      <c r="T1" s="14" t="s">
        <v>20</v>
      </c>
      <c r="U1" s="15" t="s">
        <v>1</v>
      </c>
      <c r="V1" s="33" t="s">
        <v>21</v>
      </c>
      <c r="W1" s="33" t="s">
        <v>22</v>
      </c>
      <c r="X1" s="33" t="s">
        <v>23</v>
      </c>
      <c r="Y1" s="33" t="s">
        <v>24</v>
      </c>
      <c r="Z1" s="16" t="s">
        <v>25</v>
      </c>
      <c r="AA1" s="45" t="s">
        <v>26</v>
      </c>
      <c r="AB1" s="36" t="s">
        <v>42</v>
      </c>
      <c r="AC1" s="17" t="s">
        <v>27</v>
      </c>
      <c r="AD1" s="8" t="s">
        <v>28</v>
      </c>
      <c r="AE1" s="18" t="s">
        <v>29</v>
      </c>
      <c r="AF1" s="8" t="s">
        <v>30</v>
      </c>
      <c r="AG1" s="19" t="s">
        <v>31</v>
      </c>
      <c r="AH1" s="18" t="s">
        <v>32</v>
      </c>
      <c r="AI1" s="18" t="s">
        <v>33</v>
      </c>
      <c r="AJ1" s="52" t="s">
        <v>54</v>
      </c>
      <c r="AK1" s="18" t="s">
        <v>55</v>
      </c>
      <c r="AL1" s="19" t="s">
        <v>37</v>
      </c>
      <c r="AM1" s="18" t="s">
        <v>38</v>
      </c>
      <c r="AN1" s="19" t="s">
        <v>39</v>
      </c>
      <c r="AO1" s="18" t="s">
        <v>40</v>
      </c>
      <c r="AP1" s="19" t="s">
        <v>46</v>
      </c>
      <c r="AQ1" s="18" t="s">
        <v>47</v>
      </c>
      <c r="AR1" s="19" t="s">
        <v>34</v>
      </c>
      <c r="AS1" s="18" t="s">
        <v>35</v>
      </c>
      <c r="AT1" s="43" t="s">
        <v>50</v>
      </c>
      <c r="AU1" s="19" t="s">
        <v>51</v>
      </c>
      <c r="AV1" s="18" t="s">
        <v>52</v>
      </c>
      <c r="AW1" s="18" t="s">
        <v>56</v>
      </c>
      <c r="AX1" s="20" t="s">
        <v>57</v>
      </c>
      <c r="AY1" s="21" t="s">
        <v>49</v>
      </c>
      <c r="AZ1" s="38" t="s">
        <v>58</v>
      </c>
      <c r="BA1" s="22" t="s">
        <v>59</v>
      </c>
      <c r="BB1" s="21" t="s">
        <v>43</v>
      </c>
      <c r="BC1" s="16" t="s">
        <v>44</v>
      </c>
      <c r="BD1" s="18" t="s">
        <v>60</v>
      </c>
      <c r="BE1" s="18" t="s">
        <v>61</v>
      </c>
    </row>
    <row r="2" spans="1:57" ht="14.45" customHeight="1">
      <c r="A2" s="23">
        <v>1</v>
      </c>
      <c r="B2" s="24"/>
      <c r="C2" s="24"/>
      <c r="D2" s="54" t="s">
        <v>3</v>
      </c>
      <c r="E2" s="54" t="s">
        <v>73</v>
      </c>
      <c r="F2" s="1" t="s">
        <v>4</v>
      </c>
      <c r="G2" s="40" t="s">
        <v>66</v>
      </c>
      <c r="H2" s="40" t="s">
        <v>68</v>
      </c>
      <c r="I2" s="40" t="s">
        <v>67</v>
      </c>
      <c r="J2" s="40" t="s">
        <v>69</v>
      </c>
      <c r="K2" s="47" t="s">
        <v>70</v>
      </c>
      <c r="L2" s="1" t="s">
        <v>6</v>
      </c>
      <c r="M2" s="1" t="s">
        <v>64</v>
      </c>
      <c r="N2" s="40" t="s">
        <v>71</v>
      </c>
      <c r="O2" s="56" t="s">
        <v>74</v>
      </c>
      <c r="P2" s="24"/>
      <c r="Q2" s="1"/>
      <c r="R2" s="24" t="s">
        <v>36</v>
      </c>
      <c r="S2" s="48">
        <v>8.31</v>
      </c>
      <c r="T2" s="25">
        <v>8.57</v>
      </c>
      <c r="U2" s="24" t="s">
        <v>2</v>
      </c>
      <c r="V2" s="34">
        <v>73</v>
      </c>
      <c r="W2" s="34">
        <v>39</v>
      </c>
      <c r="X2" s="34">
        <v>24</v>
      </c>
      <c r="Y2" s="34">
        <v>12</v>
      </c>
      <c r="Z2" s="26">
        <v>6</v>
      </c>
      <c r="AA2" s="55">
        <f t="shared" ref="AA2:AA3" si="0">IF(V2="","",V2*W2*X2/1000000)</f>
        <v>6.8328E-2</v>
      </c>
      <c r="AB2" s="37">
        <v>67</v>
      </c>
      <c r="AC2" s="27">
        <f>IF(Z2="","",AB2/AA2*Z2)</f>
        <v>5883</v>
      </c>
      <c r="AD2" s="24">
        <v>5400</v>
      </c>
      <c r="AE2" s="28">
        <f>IF(ISERROR(AD2/AC2),"",AD2/AC2)</f>
        <v>0.92</v>
      </c>
      <c r="AF2" s="49" t="s">
        <v>45</v>
      </c>
      <c r="AG2" s="41">
        <v>0.188</v>
      </c>
      <c r="AH2" s="28">
        <f t="shared" ref="AH2:AH3" si="1">IF(ISERROR(T2*AG2),"",T2*AG2)</f>
        <v>1.61</v>
      </c>
      <c r="AI2" s="28">
        <f>IF(ISERROR(T2+AE2+AH2),"",T2+AE2+AH2)</f>
        <v>11.1</v>
      </c>
      <c r="AJ2" s="53">
        <v>1.36</v>
      </c>
      <c r="AK2" s="28">
        <f>IF(ISERROR(AI2*AJ2),"",AI2*AJ2)</f>
        <v>15.1</v>
      </c>
      <c r="AL2" s="29">
        <v>0.06</v>
      </c>
      <c r="AM2" s="28">
        <f>IF(ISERROR(AZ2*AL2),"",AZ2*AL2)</f>
        <v>1.35</v>
      </c>
      <c r="AN2" s="29">
        <v>0</v>
      </c>
      <c r="AO2" s="28">
        <f>IF(ISERROR(T2*AN2),"",T2*AN2)</f>
        <v>0</v>
      </c>
      <c r="AP2" s="29">
        <v>0</v>
      </c>
      <c r="AQ2" s="28">
        <f>IF(ISERROR(AZ2*AP2),"",AZ2*AP2)</f>
        <v>0</v>
      </c>
      <c r="AR2" s="29">
        <v>0.08</v>
      </c>
      <c r="AS2" s="28">
        <f>IF(ISERROR(AZ2*AR2),"",AZ2*AR2)</f>
        <v>1.8</v>
      </c>
      <c r="AT2" s="50" t="s">
        <v>63</v>
      </c>
      <c r="AU2" s="29">
        <v>0</v>
      </c>
      <c r="AV2" s="28">
        <f>IF(ISERROR(AZ2*AU2),"",AZ2*AU2)</f>
        <v>0</v>
      </c>
      <c r="AW2" s="28">
        <f>IF(ISERROR(AM2+AO2+AQ2+AS2+AV2),"",AM2+AO2+AQ2+AS2+AV2)</f>
        <v>3.15</v>
      </c>
      <c r="AX2" s="28">
        <f>IF(ISERROR(AK2+AW2),"",AK2+AW2)</f>
        <v>18.25</v>
      </c>
      <c r="AY2" s="30">
        <f>IF(ISERROR((AZ2-AX2)/AZ2),"",(AZ2-AX2)/AZ2)</f>
        <v>0.18890000000000001</v>
      </c>
      <c r="AZ2" s="31">
        <v>22.5</v>
      </c>
      <c r="BA2" s="31">
        <v>0</v>
      </c>
      <c r="BB2" s="30" t="str">
        <f>IF(ISERROR((BA2-AZ2)/BA2),"",(BA2-AZ2)/BA2)</f>
        <v/>
      </c>
      <c r="BC2" s="42">
        <v>252</v>
      </c>
      <c r="BD2" s="39">
        <f>IF(ISERROR(AX2*BC2),"",AX2*BC2)</f>
        <v>4599</v>
      </c>
      <c r="BE2" s="39">
        <f>IF(ISERROR(AZ2*BC2),"",AZ2*BC2)</f>
        <v>5670</v>
      </c>
    </row>
    <row r="3" spans="1:57" ht="14.45" customHeight="1">
      <c r="A3" s="23">
        <v>2</v>
      </c>
      <c r="B3" s="24"/>
      <c r="C3" s="24"/>
      <c r="D3" s="54" t="s">
        <v>3</v>
      </c>
      <c r="E3" s="54" t="s">
        <v>72</v>
      </c>
      <c r="F3" s="1" t="s">
        <v>4</v>
      </c>
      <c r="G3" s="40" t="s">
        <v>66</v>
      </c>
      <c r="H3" s="40" t="s">
        <v>68</v>
      </c>
      <c r="I3" s="40" t="s">
        <v>67</v>
      </c>
      <c r="J3" s="40" t="s">
        <v>69</v>
      </c>
      <c r="K3" s="47" t="s">
        <v>70</v>
      </c>
      <c r="L3" s="1" t="s">
        <v>6</v>
      </c>
      <c r="M3" s="1" t="s">
        <v>65</v>
      </c>
      <c r="N3" s="40" t="s">
        <v>71</v>
      </c>
      <c r="O3" s="56" t="s">
        <v>75</v>
      </c>
      <c r="P3" s="24"/>
      <c r="Q3" s="1"/>
      <c r="R3" s="24" t="s">
        <v>36</v>
      </c>
      <c r="S3" s="48">
        <v>9.23</v>
      </c>
      <c r="T3" s="25">
        <v>9.52</v>
      </c>
      <c r="U3" s="24" t="s">
        <v>2</v>
      </c>
      <c r="V3" s="34">
        <v>73</v>
      </c>
      <c r="W3" s="34">
        <v>39</v>
      </c>
      <c r="X3" s="34">
        <v>33</v>
      </c>
      <c r="Y3" s="34">
        <v>12</v>
      </c>
      <c r="Z3" s="26">
        <v>6</v>
      </c>
      <c r="AA3" s="55">
        <f t="shared" si="0"/>
        <v>9.3951000000000007E-2</v>
      </c>
      <c r="AB3" s="37">
        <v>67</v>
      </c>
      <c r="AC3" s="27">
        <f t="shared" ref="AC3" si="2">IF(Z3="","",AB3/AA3*Z3)</f>
        <v>4279</v>
      </c>
      <c r="AD3" s="24">
        <v>5400</v>
      </c>
      <c r="AE3" s="28">
        <f t="shared" ref="AE3" si="3">IF(ISERROR(AD3/AC3),"",AD3/AC3)</f>
        <v>1.26</v>
      </c>
      <c r="AF3" s="49" t="s">
        <v>45</v>
      </c>
      <c r="AG3" s="41">
        <v>0.188</v>
      </c>
      <c r="AH3" s="28">
        <f t="shared" si="1"/>
        <v>1.79</v>
      </c>
      <c r="AI3" s="28">
        <f>IF(ISERROR(T3+AE3+AH3),"",T3+AE3+AH3)</f>
        <v>12.57</v>
      </c>
      <c r="AJ3" s="53">
        <v>1.36</v>
      </c>
      <c r="AK3" s="28">
        <f t="shared" ref="AK3" si="4">IF(ISERROR(AI3*AJ3),"",AI3*AJ3)</f>
        <v>17.100000000000001</v>
      </c>
      <c r="AL3" s="29">
        <v>0.06</v>
      </c>
      <c r="AM3" s="28">
        <f t="shared" ref="AM3" si="5">IF(ISERROR(AZ3*AL3),"",AZ3*AL3)</f>
        <v>1.53</v>
      </c>
      <c r="AN3" s="29">
        <v>0</v>
      </c>
      <c r="AO3" s="28">
        <f t="shared" ref="AO3" si="6">IF(ISERROR(T3*AN3),"",T3*AN3)</f>
        <v>0</v>
      </c>
      <c r="AP3" s="29">
        <v>0</v>
      </c>
      <c r="AQ3" s="28">
        <f t="shared" ref="AQ3" si="7">IF(ISERROR(AZ3*AP3),"",AZ3*AP3)</f>
        <v>0</v>
      </c>
      <c r="AR3" s="29">
        <v>0.08</v>
      </c>
      <c r="AS3" s="28">
        <f t="shared" ref="AS3" si="8">IF(ISERROR(AZ3*AR3),"",AZ3*AR3)</f>
        <v>2.04</v>
      </c>
      <c r="AT3" s="50" t="s">
        <v>63</v>
      </c>
      <c r="AU3" s="29">
        <v>0</v>
      </c>
      <c r="AV3" s="28">
        <f t="shared" ref="AV3" si="9">IF(ISERROR(AZ3*AU3),"",AZ3*AU3)</f>
        <v>0</v>
      </c>
      <c r="AW3" s="28">
        <f t="shared" ref="AW3" si="10">IF(ISERROR(AM3+AO3+AQ3+AS3+AV3),"",AM3+AO3+AQ3+AS3+AV3)</f>
        <v>3.57</v>
      </c>
      <c r="AX3" s="28">
        <f t="shared" ref="AX3" si="11">IF(ISERROR(AK3+AW3),"",AK3+AW3)</f>
        <v>20.67</v>
      </c>
      <c r="AY3" s="30">
        <f t="shared" ref="AY3" si="12">IF(ISERROR((AZ3-AX3)/AZ3),"",(AZ3-AX3)/AZ3)</f>
        <v>0.18940000000000001</v>
      </c>
      <c r="AZ3" s="31">
        <v>25.5</v>
      </c>
      <c r="BA3" s="31">
        <v>0</v>
      </c>
      <c r="BB3" s="30" t="str">
        <f t="shared" ref="BB3" si="13">IF(ISERROR((BA3-AZ3)/BA3),"",(BA3-AZ3)/BA3)</f>
        <v/>
      </c>
      <c r="BC3" s="42">
        <v>252</v>
      </c>
      <c r="BD3" s="39">
        <f t="shared" ref="BD3" si="14">IF(ISERROR(AX3*BC3),"",AX3*BC3)</f>
        <v>5208.84</v>
      </c>
      <c r="BE3" s="39">
        <f t="shared" ref="BE3" si="15">IF(ISERROR(AZ3*BC3),"",AZ3*BC3)</f>
        <v>6426</v>
      </c>
    </row>
  </sheetData>
  <sheetProtection insertRows="0" deleteRows="0" sort="0"/>
  <protectedRanges>
    <protectedRange sqref="AZ1 L4:AA237 L2:N3 P2:AA3 A2:J237 AC2:BE237" name="Range1"/>
    <protectedRange sqref="AB2:AB237" name="Range1_1"/>
    <protectedRange sqref="K2:K249" name="Range1_1_1"/>
  </protectedRanges>
  <phoneticPr fontId="1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D2:D3</xm:sqref>
        </x14:dataValidation>
        <x14:dataValidation type="list" allowBlank="1" showInputMessage="1" showErrorMessage="1">
          <x14:formula1>
            <xm:f>#REF!</xm:f>
          </x14:formula1>
          <xm:sqref>L2:L3</xm:sqref>
        </x14:dataValidation>
        <x14:dataValidation type="list" allowBlank="1" showInputMessage="1" showErrorMessage="1">
          <x14:formula1>
            <xm:f>#REF!</xm:f>
          </x14:formula1>
          <xm:sqref>R2:R3</xm:sqref>
        </x14:dataValidation>
        <x14:dataValidation type="list" allowBlank="1" showInputMessage="1" showErrorMessage="1">
          <x14:formula1>
            <xm:f>#REF!</xm:f>
          </x14:formula1>
          <xm:sqref>U2:U3</xm:sqref>
        </x14:dataValidation>
        <x14:dataValidation type="list" allowBlank="1" showInputMessage="1" showErrorMessage="1">
          <x14:formula1>
            <xm:f>#REF!</xm:f>
          </x14:formula1>
          <xm:sqref>E2:E3</xm:sqref>
        </x14:dataValidation>
        <x14:dataValidation type="list" allowBlank="1" showInputMessage="1" showErrorMessage="1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2026-04-02T02:48:32Z</dcterms:modified>
</cp:coreProperties>
</file>