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  <sheet name="Warehouse Quote - ALL" sheetId="6" r:id="rId2"/>
    <sheet name="ValueSelect" sheetId="4" r:id="rId3"/>
    <sheet name="Data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_xlfn.BAHTTEXT">#NAME?</definedName>
    <definedName name="___xlfn.BAHTTEXT">#NAME?</definedName>
    <definedName name="__xlfn.BAHTTEXT">#NAME?</definedName>
    <definedName name="_bu">'[1]POI DATA ENTRY CHASE'!#REF!</definedName>
    <definedName name="_cat82">#REF!</definedName>
    <definedName name="_xlnm._FilterDatabase" localSheetId="3" hidden="1">Data!$B$1:$S$1</definedName>
    <definedName name="_xlnm._FilterDatabase" localSheetId="2" hidden="1">ValueSelect!$D$1:$K$293</definedName>
    <definedName name="_xlnm._FilterDatabase" hidden="1">#REF!</definedName>
    <definedName name="_Order1" hidden="1">255</definedName>
    <definedName name="_Order2" hidden="1">255</definedName>
    <definedName name="_q354235">#REF!</definedName>
    <definedName name="A">#REF!</definedName>
    <definedName name="AAA" hidden="1">#REF!</definedName>
    <definedName name="aaaa">#REF!</definedName>
    <definedName name="AB">#REF!</definedName>
    <definedName name="ABC">#REF!</definedName>
    <definedName name="ABCD22482">#REF!</definedName>
    <definedName name="AC">#REF!</definedName>
    <definedName name="ACCESSORIES">'[2]x-Lists'!$AH$2:$AH$18</definedName>
    <definedName name="aer">#REF!</definedName>
    <definedName name="AF">#REF!</definedName>
    <definedName name="AIM">#REF!</definedName>
    <definedName name="ALLOCATION">'[3]x-Lists'!$R$2</definedName>
    <definedName name="AN">#REF!</definedName>
    <definedName name="Artwork">#REF!</definedName>
    <definedName name="AS" hidden="1">#REF!</definedName>
    <definedName name="ASC">#REF!</definedName>
    <definedName name="ASD">#REF!</definedName>
    <definedName name="ASW">#REF!</definedName>
    <definedName name="ATTR">'[4]PT TABLE'!$B$2:$F$2</definedName>
    <definedName name="AUCustomers">#REF!</definedName>
    <definedName name="AW">#REF!</definedName>
    <definedName name="AWE">#REF!</definedName>
    <definedName name="AWEDQSWD">#REF!</definedName>
    <definedName name="AZ">#REF!</definedName>
    <definedName name="B">#REF!</definedName>
    <definedName name="BAKEWARE">'[3]x-Lists'!$AJ$2:$AJ$14</definedName>
    <definedName name="Bath">#REF!</definedName>
    <definedName name="Bath_Accessories">#REF!</definedName>
    <definedName name="Bath_Rugs">#REF!</definedName>
    <definedName name="BBB">#REF!</definedName>
    <definedName name="BBBBBBBBBBBB">#REF!</definedName>
    <definedName name="BBQ">'[3]x-Lists'!$AK$2:$AK$9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_IDEAS">'[3]x-Lists'!$AS$2:$AS$17</definedName>
    <definedName name="BIGIDEAS">'[5]x-list'!$AI$2:$AI$18</definedName>
    <definedName name="Blankets_Throws">#REF!</definedName>
    <definedName name="bm">#REF!</definedName>
    <definedName name="BNBNBNBN">#REF!</definedName>
    <definedName name="BRANDED">#REF!</definedName>
    <definedName name="brown">#REF!</definedName>
    <definedName name="BU">#REF!</definedName>
    <definedName name="BULKPREPACKTYPE">'[6]x-Lists'!$I$2:$I$6</definedName>
    <definedName name="CATEGORY">[7]Sheet1!$DW$2:$DW$3</definedName>
    <definedName name="CCCCC">#REF!</definedName>
    <definedName name="CFSCY">'[3]x-imports'!$A$2:$A$3</definedName>
    <definedName name="CH">'[4]COMMON ATTR'!$C$4:$C$249</definedName>
    <definedName name="CHNL">#REF!</definedName>
    <definedName name="CLIMATE">'[3]x-Lists'!$P$2:$P$11</definedName>
    <definedName name="CM">#REF!</definedName>
    <definedName name="COAT_DETAIL">#REF!</definedName>
    <definedName name="COAT_SILHOUETTE">#REF!</definedName>
    <definedName name="COAT_TRIM">#REF!</definedName>
    <definedName name="COLOR">'[8]x-Lists'!$AB$2:$AB$30</definedName>
    <definedName name="COLOR_FAMILY">'[2]x-Lists'!$AC$2:$AC$25</definedName>
    <definedName name="colour">#REF!</definedName>
    <definedName name="COLUMN">'[4]PT TABLE'!$A$2</definedName>
    <definedName name="Combined">#REF!</definedName>
    <definedName name="Commitment">#REF!</definedName>
    <definedName name="Company">#REF!</definedName>
    <definedName name="COMPETITOR">'[3]x-Lists'!$AA$2:$AA$22</definedName>
    <definedName name="COMPRODUCT">'[3]x-Lists'!$AB$2:$AB$3</definedName>
    <definedName name="CON">'[9]317-TOP'!#REF!</definedName>
    <definedName name="CONS">#REF!</definedName>
    <definedName name="CONSTRUCTION">'[2]x-Lists'!$AI$2:$AI$13</definedName>
    <definedName name="converter">#REF!</definedName>
    <definedName name="COOKWARE">'[3]x-Lists'!$AH$2:$AH$5</definedName>
    <definedName name="COOKWARE_OPEN">'[3]x-Lists'!$AI$2:$AI$17</definedName>
    <definedName name="COTTON">'[10]POI DATA ENTRY CHASE'!#REF!</definedName>
    <definedName name="CT" hidden="1">#REF!</definedName>
    <definedName name="CTN">'[10]POI DATA ENTRY CHASE'!#REF!</definedName>
    <definedName name="cube">[11]list!$B$3:$B$4</definedName>
    <definedName name="Currency">#REF!</definedName>
    <definedName name="Customers">#REF!</definedName>
    <definedName name="CY" hidden="1">#REF!</definedName>
    <definedName name="D">#REF!</definedName>
    <definedName name="_xlnm.Database">'[6]x-Lists'!$A$2:$A$9</definedName>
    <definedName name="Decorative_Accessories">#REF!</definedName>
    <definedName name="Decorative_Pillows_Inserts_Covers">#REF!</definedName>
    <definedName name="DESTINATIONPORT">'[3]x-imports'!$B$2:$B$3</definedName>
    <definedName name="DF">#REF!</definedName>
    <definedName name="DFD">#REF!</definedName>
    <definedName name="DFSGBSDFGDG">#REF!</definedName>
    <definedName name="DG">#REF!</definedName>
    <definedName name="DIAMETER">'[2]x-Lists'!$AN$2:$AN$9</definedName>
    <definedName name="DINNERWARE_STYLE">'[12]x-Lists'!$AD$2:$AD$8</definedName>
    <definedName name="DISCOUNT">#REF!</definedName>
    <definedName name="divya">#REF!</definedName>
    <definedName name="Down_Comforters">#REF!</definedName>
    <definedName name="DS">'[1]POI DATA ENTRY CHASE'!#REF!</definedName>
    <definedName name="DSZGVS">#REF!</definedName>
    <definedName name="dumb">#REF!</definedName>
    <definedName name="Duvet_Covers">#REF!</definedName>
    <definedName name="E">#REF!</definedName>
    <definedName name="EEW">#REF!</definedName>
    <definedName name="EF">#REF!</definedName>
    <definedName name="Electrics">#REF!</definedName>
    <definedName name="ELITELANES">#REF!</definedName>
    <definedName name="ENERGY_EFFICIENT">'[2]x-Lists'!$AK$2:$AK$7</definedName>
    <definedName name="ERSERSERER">#REF!</definedName>
    <definedName name="ERSESE">#REF!</definedName>
    <definedName name="erw">#REF!</definedName>
    <definedName name="ERX">#REF!</definedName>
    <definedName name="EUCustomers">#REF!</definedName>
    <definedName name="EVENT">'[8]x-Lists'!$AQ$2:$AQ$3</definedName>
    <definedName name="F">#REF!</definedName>
    <definedName name="FABRIC_FIBER">#REF!</definedName>
    <definedName name="FABRIC_PRINT_PATTERN">#REF!</definedName>
    <definedName name="FABRIC_WEIGHT">#REF!</definedName>
    <definedName name="FabricType">#REF!</definedName>
    <definedName name="FabricWeight">#REF!</definedName>
    <definedName name="fac_matrix">#REF!</definedName>
    <definedName name="FACLST">'[13]02.FACTORY LIST'!$B$2:$B$43</definedName>
    <definedName name="factory">[14]LIST!$J$2:$J$8</definedName>
    <definedName name="FAF">#REF!</definedName>
    <definedName name="FANCY">#REF!</definedName>
    <definedName name="FD" hidden="1">#REF!</definedName>
    <definedName name="FDGH">#REF!</definedName>
    <definedName name="FDGHGGFDHG">#REF!</definedName>
    <definedName name="feed">#REF!</definedName>
    <definedName name="fefe">#REF!</definedName>
    <definedName name="FFF">#REF!</definedName>
    <definedName name="FG">#REF!</definedName>
    <definedName name="FGHKHF">#REF!</definedName>
    <definedName name="FILL">'[2]x-Lists'!$AS$2:$AS$9</definedName>
    <definedName name="FJADSKLFJA">#REF!</definedName>
    <definedName name="FLATWARE">'[12]x-Lists'!$AF$2:$AF$10</definedName>
    <definedName name="FLATWARE_SINGLES">'[12]x-Lists'!$AG$2:$AG$9</definedName>
    <definedName name="foam">[7]Sheet1!$EC$2:$EC$3</definedName>
    <definedName name="FOBPORT">'[3]x-imports'!$C$2:$C$48</definedName>
    <definedName name="FREIGHT">'[6]x-Lists'!$J$2:$J$4</definedName>
    <definedName name="fterms">'[12]x-imports'!$H$2:$H$6</definedName>
    <definedName name="FULKGHK">'[1]POI DATA ENTRY CHASE'!#REF!</definedName>
    <definedName name="G">#REF!</definedName>
    <definedName name="GENDER">[14]LIST!$C$2:$C$3</definedName>
    <definedName name="GF">#REF!</definedName>
    <definedName name="GGF">#REF!</definedName>
    <definedName name="GH">#REF!</definedName>
    <definedName name="GHKFTYGUKJN">#REF!</definedName>
    <definedName name="GLASSWARE">'[12]x-Lists'!$AI$2:$AI$16</definedName>
    <definedName name="Gold1">#REF!</definedName>
    <definedName name="GSAGD">#REF!</definedName>
    <definedName name="h">#REF!</definedName>
    <definedName name="HBC">'[15]Spec Sheet'!#REF!</definedName>
    <definedName name="help">#REF!</definedName>
    <definedName name="here">#REF!</definedName>
    <definedName name="HG">#REF!</definedName>
    <definedName name="HGBBB">'[9]317-TOP'!#REF!</definedName>
    <definedName name="HGHG">'[9]317-TOP'!#REF!</definedName>
    <definedName name="HH">#REF!</definedName>
    <definedName name="HJMNHJ">#REF!</definedName>
    <definedName name="HOLIDAY">'[3]x-Lists'!$AR$2:$AR$10</definedName>
    <definedName name="Home_Décor">#REF!</definedName>
    <definedName name="Home_Décor.">#REF!</definedName>
    <definedName name="HOMEGOODS">#REF!</definedName>
    <definedName name="HOOD">#REF!</definedName>
    <definedName name="hy">#REF!</definedName>
    <definedName name="HYDRATION">'[12]x-Lists'!$AN$2:$AN$7</definedName>
    <definedName name="i">'[16] Projected 2006 VS. 2005'!#REF!</definedName>
    <definedName name="IA">#REF!</definedName>
    <definedName name="IAN">'[17]FLASH WK 23'!$F$1:$AJ$65536</definedName>
    <definedName name="II">#REF!</definedName>
    <definedName name="IMPERIA" hidden="1">#REF!</definedName>
    <definedName name="ItemDimensions">#REF!</definedName>
    <definedName name="ItemInfoList">#REF!</definedName>
    <definedName name="ItemList">#REF!</definedName>
    <definedName name="ItemProductType">#REF!</definedName>
    <definedName name="IY">#REF!</definedName>
    <definedName name="J">#REF!</definedName>
    <definedName name="JDLKDSJ">#REF!</definedName>
    <definedName name="JFJF">'[18]POI DATA ENTRY CHASE'!#REF!</definedName>
    <definedName name="JHFJFJ">'[1]POI DATA ENTRY CHASE'!#REF!</definedName>
    <definedName name="JHJ">#REF!</definedName>
    <definedName name="JIGFBGFBGFB">#REF!</definedName>
    <definedName name="jiuyy">#REF!</definedName>
    <definedName name="JS">#REF!</definedName>
    <definedName name="K">#REF!</definedName>
    <definedName name="katie">#REF!</definedName>
    <definedName name="KD">[7]Sheet1!$DS$2:$DS$2</definedName>
    <definedName name="ki">#REF!</definedName>
    <definedName name="Kids_Bath">#REF!</definedName>
    <definedName name="Kids_or_Teen">#REF!</definedName>
    <definedName name="KITCHEN" hidden="1">#REF!</definedName>
    <definedName name="KITCHEN_CLEANING">'[3]x-Lists'!$AN$2:$AN$19</definedName>
    <definedName name="KJ">#REF!</definedName>
    <definedName name="KL">'[19]POI DATA ENTRY CHASE'!#REF!</definedName>
    <definedName name="KLLJH">#REF!</definedName>
    <definedName name="KNIT">[14]LIST!$H$2:$H$3</definedName>
    <definedName name="KO">#REF!</definedName>
    <definedName name="L">'[20]KEY QC PARAMETERS '!#REF!</definedName>
    <definedName name="LENGTHS">#REF!</definedName>
    <definedName name="LICENSED">#REF!</definedName>
    <definedName name="LIFESTYLE">'[3]x-Lists'!$U$2:$U$5</definedName>
    <definedName name="Lighting_or_Candleholders">#REF!</definedName>
    <definedName name="LK">#REF!</definedName>
    <definedName name="LL">#REF!</definedName>
    <definedName name="lnk">[21]Sheet1!$A$2</definedName>
    <definedName name="LOCALIZATION__PRICEPOINT">'[3]x-Lists'!$AD$2:$AD$4</definedName>
    <definedName name="loiuppuipui">#REF!</definedName>
    <definedName name="M">[7]Sheet1!$EA$2:$EA$3</definedName>
    <definedName name="madeline">#REF!</definedName>
    <definedName name="mal">#REF!</definedName>
    <definedName name="malpass">#REF!</definedName>
    <definedName name="mason">#REF!</definedName>
    <definedName name="MAT">'[1]POI DATA ENTRY CHASE'!#REF!</definedName>
    <definedName name="MATERIAL">'[3]x-Lists'!$AO$2:$AO$23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ASURE">[14]LIST!$D$2:$D$3</definedName>
    <definedName name="MFM">#REF!</definedName>
    <definedName name="MFMFM">'[1]POI DATA ENTRY CHASE'!#REF!</definedName>
    <definedName name="mia">#REF!</definedName>
    <definedName name="mm">#REF!</definedName>
    <definedName name="MMF">#REF!</definedName>
    <definedName name="mn">#REF!</definedName>
    <definedName name="N">#REF!</definedName>
    <definedName name="no">'[22]POI DATA ENTRY CHASE'!#REF!</definedName>
    <definedName name="NO_PENDING">'[1]POI DATA ENTRY CHASE'!#REF!</definedName>
    <definedName name="Non_Down_Comforters_Full_Queen_King">#REF!</definedName>
    <definedName name="Non_Down_Comforters_Twin">#REF!</definedName>
    <definedName name="NONE">'[23]NEW SC'!$A$80:$M$119</definedName>
    <definedName name="NOVELTY_MUG">'[12]x-Lists'!$AO$2:$AO$9</definedName>
    <definedName name="NZCustomers">#REF!</definedName>
    <definedName name="O">#REF!</definedName>
    <definedName name="ok">[24]Sheet1!$A$1:$C$65536</definedName>
    <definedName name="one">#REF!</definedName>
    <definedName name="Outdoor">#REF!</definedName>
    <definedName name="P">#REF!</definedName>
    <definedName name="PACK">[7]Sheet1!$EE$2:$EE$3</definedName>
    <definedName name="PACK_SET">'[3]x-Lists'!$AP$2:$AP$35</definedName>
    <definedName name="PACKBYSTORE">'[6]x-Lists'!$C$2:$C$3</definedName>
    <definedName name="PACKING">'[3]x-Lists'!$G$2:$G$4</definedName>
    <definedName name="PANTRY">'[12]x-Lists'!$AK$2:$AK$20</definedName>
    <definedName name="PAPERPRODUCTS">'[25]x-list'!$AC$2:$AC$7</definedName>
    <definedName name="PATTERN">'[2]x-Lists'!$AF$2:$AF$56</definedName>
    <definedName name="payment">'[12]x-imports'!$E$2:$E$9</definedName>
    <definedName name="PAYMENT_TERMS">'[6]x-Lists'!$AF$2:$AF$58</definedName>
    <definedName name="PERSONAL_CARE">'[3]x-Lists'!$AG$2:$AG$10</definedName>
    <definedName name="Pet_Care">#REF!</definedName>
    <definedName name="PETBED">'[1]POI DATA ENTRY CHASE'!#REF!</definedName>
    <definedName name="Pillow_Shams">#REF!</definedName>
    <definedName name="Pillowcases">#REF!</definedName>
    <definedName name="PL">'[26]UNIQUE ATTR 2'!#REF!</definedName>
    <definedName name="PM">'[18]POI DATA ENTRY CHASE'!#REF!</definedName>
    <definedName name="PO_BUY_TYPE">'[6]x-Lists'!$X$2:$X$6</definedName>
    <definedName name="PORT_IFF">[27]a!$A$10:$B$35</definedName>
    <definedName name="PQPQPQPQPPQPQP">#REF!</definedName>
    <definedName name="PRICE_QUALITY">#REF!</definedName>
    <definedName name="PRIMARY_BUY_TYPE">'[3]x-Lists'!$W$2:$W$6</definedName>
    <definedName name="pRINT">#REF!</definedName>
    <definedName name="_xlnm.Print_Area">#REF!</definedName>
    <definedName name="PRINT_AREA_MI">#REF!</definedName>
    <definedName name="_xlnm.Print_Titles">#N/A</definedName>
    <definedName name="PRINT1">#REF!</definedName>
    <definedName name="Prints">#REF!</definedName>
    <definedName name="ProductCatergories">#REF!</definedName>
    <definedName name="PT">'[4]PT TABLE'!$A$4:$A$42</definedName>
    <definedName name="PW">'[26]UNIQUE ATTR 2'!#REF!</definedName>
    <definedName name="Q">#REF!</definedName>
    <definedName name="QQ">#REF!</definedName>
    <definedName name="QQQ">#REF!</definedName>
    <definedName name="QUEUING">'[28]x-list'!$P$2:$P$4</definedName>
    <definedName name="QUEUING_ITEMS">'[3]x-Lists'!$Z$2:$Z$48</definedName>
    <definedName name="Quilts">#REF!</definedName>
    <definedName name="QW">#REF!</definedName>
    <definedName name="QWER">'[1]POI DATA ENTRY CHASE'!#REF!</definedName>
    <definedName name="QWERWQERQR">#REF!</definedName>
    <definedName name="QWS">#REF!</definedName>
    <definedName name="ReplacementRange">#REF!</definedName>
    <definedName name="ReplacementRangeDesc">#REF!</definedName>
    <definedName name="RETAIL">#REF!</definedName>
    <definedName name="RF" hidden="1">#REF!</definedName>
    <definedName name="RN">'[4]RN_Item Disposition'!$A$12:$A$81</definedName>
    <definedName name="RO">#REF!</definedName>
    <definedName name="ROPETRUCK">'[6]x-Lists'!$E$2</definedName>
    <definedName name="ROSS">#REF!</definedName>
    <definedName name="Ross_BA">#REF!</definedName>
    <definedName name="ROW">'[4]PT TABLE'!$A$1</definedName>
    <definedName name="RR_NEW">#REF!</definedName>
    <definedName name="S">#REF!</definedName>
    <definedName name="SAF">#REF!</definedName>
    <definedName name="SAR">#REF!</definedName>
    <definedName name="sbm">#REF!</definedName>
    <definedName name="SCORECARD">'[6]x-Lists'!$F$2:$F$5</definedName>
    <definedName name="SCXL_DOW">'[6]x-Lists'!$AH$2</definedName>
    <definedName name="SD">#REF!</definedName>
    <definedName name="SD_1">#REF!</definedName>
    <definedName name="SDFS">#REF!</definedName>
    <definedName name="SDV">#REF!</definedName>
    <definedName name="SDVB">#REF!</definedName>
    <definedName name="SDX">#REF!</definedName>
    <definedName name="SEASON">'[6]x-Lists'!$M$2:$M$8</definedName>
    <definedName name="Seasonal">#REF!</definedName>
    <definedName name="SERVEWARE">'[12]x-Lists'!$AH$2:$AH$20</definedName>
    <definedName name="SHAPE">'[12]x-Lists'!$AE$2:$AE$7</definedName>
    <definedName name="Sheets_Full_Queen_King">#REF!</definedName>
    <definedName name="Sheets_Twin">#REF!</definedName>
    <definedName name="SHIP_WIN_LEN">'[6]x-Lists'!$AI$2</definedName>
    <definedName name="SHIPTO">'[6]x-Lists'!$B$2:$B$3</definedName>
    <definedName name="Shower_Curtains">#REF!</definedName>
    <definedName name="SIZE">'[3]x-Lists'!$AQ$2:$AQ$33</definedName>
    <definedName name="SKU_ID">#REF!</definedName>
    <definedName name="Slipcovers_Chair_Pads">#REF!</definedName>
    <definedName name="Slipcovers_Chair_Pads.">#REF!</definedName>
    <definedName name="SMALL_ELECTRONICS">'[3]x-Lists'!$AM$2:$AM$34</definedName>
    <definedName name="SPECIAL_INSTRUCTIONS">#REF!</definedName>
    <definedName name="SPECIAL_PROCESSING">'[6]x-Lists'!$S$2:$S$25</definedName>
    <definedName name="SQ">#REF!</definedName>
    <definedName name="Standardofmeasure">[11]list!$J$3:$J$5</definedName>
    <definedName name="StdofMeasure">'[3]x-imports'!$F$2:$F$3</definedName>
    <definedName name="STEMWARE">'[12]x-Lists'!$AJ$2:$AJ$7</definedName>
    <definedName name="STORAGE">'[12]x-Lists'!$AL$2:$AL$7</definedName>
    <definedName name="SUB">#REF!</definedName>
    <definedName name="subcat">#REF!</definedName>
    <definedName name="suzi">[29]Sheet3!$A:$IV</definedName>
    <definedName name="suzie">#REF!</definedName>
    <definedName name="SW">#REF!</definedName>
    <definedName name="szfgsdages">#REF!</definedName>
    <definedName name="t">#REF!</definedName>
    <definedName name="TABLE" hidden="1">#REF!</definedName>
    <definedName name="TABLETOP">'[12]x-Lists'!$AC$2:$AC$11</definedName>
    <definedName name="TBL" hidden="1">#REF!</definedName>
    <definedName name="TE">#REF!</definedName>
    <definedName name="TEA_AND_COFFEE">'[3]x-Lists'!$AL$2:$AL$7</definedName>
    <definedName name="TERM_SET">'[6]x-Lists'!$Q$2:$Q$4</definedName>
    <definedName name="TERRY">[14]LIST!$I$2:$I$3</definedName>
    <definedName name="TEST">#REF!</definedName>
    <definedName name="TEST1">#REF!</definedName>
    <definedName name="TESTING">'[3]x-Lists'!$AR$2:$AR$3</definedName>
    <definedName name="TEXTILE_ITEM">'[2]x-Lists'!$AG$2:$AG$64</definedName>
    <definedName name="THEME">'[2]x-Lists'!$AT$2:$AT$14</definedName>
    <definedName name="THREAD_COUNT">'[2]x-Lists'!$AO$2:$AO$27</definedName>
    <definedName name="three">[29]Sheet3!$A:$IV</definedName>
    <definedName name="TICKET_QTY">'[6]x-Lists'!$AG$2:$AG$5</definedName>
    <definedName name="TICKETTEXT">'[3]x-Lists'!$AC$2:$AC$4</definedName>
    <definedName name="TICKETTYPE">'[6]x-Lists'!$O$2:$O$32</definedName>
    <definedName name="tiff">'[19]POI DATA ENTRY CHASE'!#REF!</definedName>
    <definedName name="TJMA">#REF!</definedName>
    <definedName name="tli">#REF!</definedName>
    <definedName name="TOTAL">#REF!</definedName>
    <definedName name="totals">#REF!</definedName>
    <definedName name="TOTES">'[12]x-Lists'!$AM$2:$AM$7</definedName>
    <definedName name="Towels_Bath_Sheets">#REF!</definedName>
    <definedName name="toys">#REF!</definedName>
    <definedName name="TRADELINES">#REF!</definedName>
    <definedName name="TREATMENT">'[2]x-Lists'!$AU$2:$AU$32</definedName>
    <definedName name="TRYUY">#REF!</definedName>
    <definedName name="TTT">#REF!</definedName>
    <definedName name="tu">#REF!</definedName>
    <definedName name="two">[29]Sheet2!$A:$IV</definedName>
    <definedName name="TY">#REF!</definedName>
    <definedName name="TYTR">#REF!</definedName>
    <definedName name="TYTY">#REF!</definedName>
    <definedName name="TYTYTY">#REF!</definedName>
    <definedName name="U">#REF!</definedName>
    <definedName name="UI">#REF!</definedName>
    <definedName name="UK">#REF!</definedName>
    <definedName name="UNIT">[7]Sheet1!$EF$2:$EF$3</definedName>
    <definedName name="upc">#REF!</definedName>
    <definedName name="UUU">#REF!</definedName>
    <definedName name="V">#REF!</definedName>
    <definedName name="VB">#REF!</definedName>
    <definedName name="vbmngfhjfghf">#REF!</definedName>
    <definedName name="VDF">#REF!</definedName>
    <definedName name="VELVET">#REF!</definedName>
    <definedName name="volume">#REF!</definedName>
    <definedName name="VVVVVVVVVVVVVVV">#REF!</definedName>
    <definedName name="W">#REF!</definedName>
    <definedName name="w3452q">#REF!</definedName>
    <definedName name="WD">'[26]UNIQUE ATTR 2'!#REF!</definedName>
    <definedName name="WDW">#REF!</definedName>
    <definedName name="WEB_SIZE_CHART">'[3]x-Lists'!$Y$2:$Y$46</definedName>
    <definedName name="Weight">'[3]x-imports'!$G$2:$G$3</definedName>
    <definedName name="wer">#REF!</definedName>
    <definedName name="Window_Treatments_Hardware_Accessories">#REF!</definedName>
    <definedName name="Window_Treatments_Hardware_Accessories.">#REF!</definedName>
    <definedName name="wood">[7]Sheet1!$EG$2:$EG$3</definedName>
    <definedName name="WW">#REF!</definedName>
    <definedName name="WWW">'[10]POI DATA ENTRY CHASE'!#REF!</definedName>
    <definedName name="X">'[20]KEY QC PARAMETERS '!#REF!</definedName>
    <definedName name="XB">#REF!</definedName>
    <definedName name="XX">#REF!</definedName>
    <definedName name="XXXX">#REF!</definedName>
    <definedName name="XZVC">#REF!</definedName>
    <definedName name="y">#REF!</definedName>
    <definedName name="YES">'[3]x-Lists'!$D$2</definedName>
    <definedName name="YESNO">'[6]x-Lists'!$D$2:$D$3</definedName>
    <definedName name="YESORNO">[14]LIST!$G$2:$G$3</definedName>
    <definedName name="YL">#REF!</definedName>
    <definedName name="YN">[14]LIST!$B$2:$B$3</definedName>
    <definedName name="YZ">#REF!</definedName>
    <definedName name="z">#REF!</definedName>
    <definedName name="zasefrasrer">#REF!</definedName>
    <definedName name="ZL">#REF!</definedName>
    <definedName name="zx">#REF!</definedName>
    <definedName name="zxfd">#REF!</definedName>
    <definedName name="ZXFDC">#REF!</definedName>
    <definedName name="输入">'[20]KEY QC PARAMETERS '!#REF!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3" i="5" l="1"/>
  <c r="BQ3" i="5"/>
  <c r="BP3" i="5"/>
  <c r="BL3" i="5"/>
  <c r="BJ3" i="5"/>
  <c r="BD3" i="5"/>
  <c r="BB3" i="5"/>
  <c r="AY3" i="5"/>
  <c r="AV3" i="5"/>
  <c r="AS3" i="5"/>
  <c r="AQ3" i="5"/>
  <c r="AO3" i="5"/>
  <c r="AL3" i="5"/>
  <c r="AE3" i="5"/>
  <c r="AG3" i="5" s="1"/>
  <c r="AI3" i="5" s="1"/>
  <c r="BL2" i="5"/>
  <c r="AR40" i="6"/>
  <c r="AQ40" i="6"/>
  <c r="AK40" i="6"/>
  <c r="AI40" i="6"/>
  <c r="AD40" i="6"/>
  <c r="AC40" i="6"/>
  <c r="AB40" i="6"/>
  <c r="AA40" i="6"/>
  <c r="U40" i="6"/>
  <c r="S40" i="6"/>
  <c r="T40" i="6" s="1"/>
  <c r="N40" i="6"/>
  <c r="AR39" i="6"/>
  <c r="AQ39" i="6"/>
  <c r="AK39" i="6"/>
  <c r="AI39" i="6"/>
  <c r="AD39" i="6"/>
  <c r="AC39" i="6"/>
  <c r="AB39" i="6"/>
  <c r="AA39" i="6"/>
  <c r="U39" i="6"/>
  <c r="S39" i="6"/>
  <c r="T39" i="6" s="1"/>
  <c r="N39" i="6"/>
  <c r="AR38" i="6"/>
  <c r="AQ38" i="6"/>
  <c r="AK38" i="6"/>
  <c r="AI38" i="6"/>
  <c r="AC38" i="6"/>
  <c r="AB38" i="6"/>
  <c r="AA38" i="6"/>
  <c r="AD38" i="6" s="1"/>
  <c r="U38" i="6"/>
  <c r="S38" i="6"/>
  <c r="T38" i="6" s="1"/>
  <c r="N38" i="6"/>
  <c r="AY35" i="6"/>
  <c r="AR35" i="6"/>
  <c r="AQ35" i="6"/>
  <c r="AK35" i="6"/>
  <c r="AC35" i="6"/>
  <c r="AB35" i="6"/>
  <c r="AA35" i="6"/>
  <c r="AD35" i="6" s="1"/>
  <c r="U35" i="6"/>
  <c r="S35" i="6"/>
  <c r="T35" i="6" s="1"/>
  <c r="N35" i="6"/>
  <c r="Y35" i="6" s="1"/>
  <c r="AY33" i="6"/>
  <c r="AR33" i="6"/>
  <c r="AQ33" i="6"/>
  <c r="AK33" i="6"/>
  <c r="AI33" i="6"/>
  <c r="AC33" i="6"/>
  <c r="AB33" i="6"/>
  <c r="AA33" i="6"/>
  <c r="AD33" i="6" s="1"/>
  <c r="U33" i="6"/>
  <c r="S33" i="6"/>
  <c r="T33" i="6" s="1"/>
  <c r="N33" i="6"/>
  <c r="AY32" i="6"/>
  <c r="AR32" i="6"/>
  <c r="AQ32" i="6"/>
  <c r="AK32" i="6"/>
  <c r="AI32" i="6"/>
  <c r="AC32" i="6"/>
  <c r="AB32" i="6"/>
  <c r="AA32" i="6"/>
  <c r="AD32" i="6" s="1"/>
  <c r="U32" i="6"/>
  <c r="S32" i="6"/>
  <c r="T32" i="6" s="1"/>
  <c r="N32" i="6"/>
  <c r="AY31" i="6"/>
  <c r="AR31" i="6"/>
  <c r="AQ31" i="6"/>
  <c r="AK31" i="6"/>
  <c r="AI31" i="6"/>
  <c r="AC31" i="6"/>
  <c r="AB31" i="6"/>
  <c r="AA31" i="6"/>
  <c r="AD31" i="6" s="1"/>
  <c r="Y31" i="6"/>
  <c r="U31" i="6"/>
  <c r="V31" i="6" s="1"/>
  <c r="Z31" i="6" s="1"/>
  <c r="AE31" i="6" s="1"/>
  <c r="T31" i="6"/>
  <c r="S31" i="6"/>
  <c r="N31" i="6"/>
  <c r="AY30" i="6"/>
  <c r="AR30" i="6"/>
  <c r="AQ30" i="6"/>
  <c r="AK30" i="6"/>
  <c r="AI30" i="6"/>
  <c r="AD30" i="6"/>
  <c r="AC30" i="6"/>
  <c r="AB30" i="6"/>
  <c r="AA30" i="6"/>
  <c r="U30" i="6"/>
  <c r="S30" i="6"/>
  <c r="T30" i="6" s="1"/>
  <c r="N30" i="6"/>
  <c r="AY29" i="6"/>
  <c r="AR29" i="6"/>
  <c r="AQ29" i="6"/>
  <c r="AK29" i="6"/>
  <c r="AI29" i="6"/>
  <c r="AC29" i="6"/>
  <c r="AB29" i="6"/>
  <c r="AA29" i="6"/>
  <c r="AD29" i="6" s="1"/>
  <c r="U29" i="6"/>
  <c r="S29" i="6"/>
  <c r="T29" i="6" s="1"/>
  <c r="N29" i="6"/>
  <c r="AY28" i="6"/>
  <c r="AR28" i="6"/>
  <c r="AQ28" i="6"/>
  <c r="AK28" i="6"/>
  <c r="AI28" i="6"/>
  <c r="AC28" i="6"/>
  <c r="AB28" i="6"/>
  <c r="AA28" i="6"/>
  <c r="AD28" i="6" s="1"/>
  <c r="U28" i="6"/>
  <c r="S28" i="6"/>
  <c r="T28" i="6" s="1"/>
  <c r="N28" i="6"/>
  <c r="AY27" i="6"/>
  <c r="AR27" i="6"/>
  <c r="AQ27" i="6"/>
  <c r="AK27" i="6"/>
  <c r="AI27" i="6"/>
  <c r="AC27" i="6"/>
  <c r="AB27" i="6"/>
  <c r="AA27" i="6"/>
  <c r="AD27" i="6" s="1"/>
  <c r="U27" i="6"/>
  <c r="S27" i="6"/>
  <c r="T27" i="6" s="1"/>
  <c r="N27" i="6"/>
  <c r="AY26" i="6"/>
  <c r="AR26" i="6"/>
  <c r="AQ26" i="6"/>
  <c r="AK26" i="6"/>
  <c r="AI26" i="6"/>
  <c r="AC26" i="6"/>
  <c r="AB26" i="6"/>
  <c r="AA26" i="6"/>
  <c r="AD26" i="6" s="1"/>
  <c r="U26" i="6"/>
  <c r="S26" i="6"/>
  <c r="T26" i="6" s="1"/>
  <c r="N26" i="6"/>
  <c r="AY25" i="6"/>
  <c r="AR25" i="6"/>
  <c r="AQ25" i="6"/>
  <c r="AK25" i="6"/>
  <c r="AI25" i="6"/>
  <c r="AC25" i="6"/>
  <c r="AB25" i="6"/>
  <c r="AA25" i="6"/>
  <c r="AD25" i="6" s="1"/>
  <c r="U25" i="6"/>
  <c r="S25" i="6"/>
  <c r="T25" i="6" s="1"/>
  <c r="N25" i="6"/>
  <c r="AY24" i="6"/>
  <c r="AU24" i="6"/>
  <c r="AR24" i="6"/>
  <c r="AQ24" i="6"/>
  <c r="AK24" i="6"/>
  <c r="AI24" i="6"/>
  <c r="AC24" i="6"/>
  <c r="AD24" i="6" s="1"/>
  <c r="AB24" i="6"/>
  <c r="AA24" i="6"/>
  <c r="U24" i="6"/>
  <c r="S24" i="6"/>
  <c r="T24" i="6" s="1"/>
  <c r="N24" i="6"/>
  <c r="AY23" i="6"/>
  <c r="AR23" i="6"/>
  <c r="AQ23" i="6"/>
  <c r="AK23" i="6"/>
  <c r="AI23" i="6"/>
  <c r="AD23" i="6"/>
  <c r="AC23" i="6"/>
  <c r="AB23" i="6"/>
  <c r="AA23" i="6"/>
  <c r="U23" i="6"/>
  <c r="V23" i="6" s="1"/>
  <c r="T23" i="6"/>
  <c r="S23" i="6"/>
  <c r="N23" i="6"/>
  <c r="AY22" i="6"/>
  <c r="AR22" i="6"/>
  <c r="AQ22" i="6"/>
  <c r="AO22" i="6"/>
  <c r="AO24" i="6" s="1"/>
  <c r="AO26" i="6" s="1"/>
  <c r="AO28" i="6" s="1"/>
  <c r="AO30" i="6" s="1"/>
  <c r="AO32" i="6" s="1"/>
  <c r="AK22" i="6"/>
  <c r="AI22" i="6"/>
  <c r="AC22" i="6"/>
  <c r="AB22" i="6"/>
  <c r="AA22" i="6"/>
  <c r="AD22" i="6" s="1"/>
  <c r="U22" i="6"/>
  <c r="S22" i="6"/>
  <c r="T22" i="6" s="1"/>
  <c r="N22" i="6"/>
  <c r="AY21" i="6"/>
  <c r="AR21" i="6"/>
  <c r="AQ21" i="6"/>
  <c r="AO21" i="6"/>
  <c r="AO23" i="6" s="1"/>
  <c r="AO25" i="6" s="1"/>
  <c r="AO27" i="6" s="1"/>
  <c r="AO29" i="6" s="1"/>
  <c r="AO31" i="6" s="1"/>
  <c r="AO33" i="6" s="1"/>
  <c r="AK21" i="6"/>
  <c r="AI21" i="6"/>
  <c r="AC21" i="6"/>
  <c r="AB21" i="6"/>
  <c r="AA21" i="6"/>
  <c r="AD21" i="6" s="1"/>
  <c r="Y21" i="6"/>
  <c r="U21" i="6"/>
  <c r="V21" i="6" s="1"/>
  <c r="Z21" i="6" s="1"/>
  <c r="AE21" i="6" s="1"/>
  <c r="T21" i="6"/>
  <c r="S21" i="6"/>
  <c r="N21" i="6"/>
  <c r="AY20" i="6"/>
  <c r="AR20" i="6"/>
  <c r="AQ20" i="6"/>
  <c r="AK20" i="6"/>
  <c r="AI20" i="6"/>
  <c r="AD20" i="6"/>
  <c r="AC20" i="6"/>
  <c r="AB20" i="6"/>
  <c r="AA20" i="6"/>
  <c r="U20" i="6"/>
  <c r="S20" i="6"/>
  <c r="T20" i="6" s="1"/>
  <c r="N20" i="6"/>
  <c r="AY19" i="6"/>
  <c r="AR19" i="6"/>
  <c r="AQ19" i="6"/>
  <c r="AQ34" i="6" s="1"/>
  <c r="AK19" i="6"/>
  <c r="AI19" i="6"/>
  <c r="AC19" i="6"/>
  <c r="AB19" i="6"/>
  <c r="AA19" i="6"/>
  <c r="AD19" i="6" s="1"/>
  <c r="U19" i="6"/>
  <c r="S19" i="6"/>
  <c r="T19" i="6" s="1"/>
  <c r="N19" i="6"/>
  <c r="AR15" i="6"/>
  <c r="AQ15" i="6"/>
  <c r="AK15" i="6"/>
  <c r="AB15" i="6"/>
  <c r="AA15" i="6"/>
  <c r="AD15" i="6" s="1"/>
  <c r="U15" i="6"/>
  <c r="S15" i="6"/>
  <c r="T15" i="6" s="1"/>
  <c r="N15" i="6"/>
  <c r="AR13" i="6"/>
  <c r="AK13" i="6"/>
  <c r="AG13" i="6"/>
  <c r="AB13" i="6"/>
  <c r="AA13" i="6"/>
  <c r="AD13" i="6" s="1"/>
  <c r="U13" i="6"/>
  <c r="S13" i="6"/>
  <c r="T13" i="6" s="1"/>
  <c r="N13" i="6"/>
  <c r="Y13" i="6" s="1"/>
  <c r="AR12" i="6"/>
  <c r="AQ12" i="6"/>
  <c r="AK12" i="6"/>
  <c r="AA12" i="6"/>
  <c r="AD12" i="6" s="1"/>
  <c r="U12" i="6"/>
  <c r="S12" i="6"/>
  <c r="T12" i="6" s="1"/>
  <c r="N12" i="6"/>
  <c r="BJ2" i="5"/>
  <c r="BE3" i="5" l="1"/>
  <c r="AM3" i="5"/>
  <c r="Y40" i="6"/>
  <c r="Y39" i="6"/>
  <c r="Y38" i="6"/>
  <c r="Y33" i="6"/>
  <c r="Y32" i="6"/>
  <c r="AF31" i="6"/>
  <c r="AP31" i="6"/>
  <c r="Y30" i="6"/>
  <c r="Y29" i="6"/>
  <c r="Y28" i="6"/>
  <c r="Y27" i="6"/>
  <c r="Y26" i="6"/>
  <c r="Y25" i="6"/>
  <c r="Y24" i="6"/>
  <c r="Y23" i="6"/>
  <c r="Z23" i="6"/>
  <c r="AE23" i="6" s="1"/>
  <c r="Y22" i="6"/>
  <c r="AF21" i="6"/>
  <c r="AP21" i="6"/>
  <c r="Y20" i="6"/>
  <c r="D5" i="6"/>
  <c r="Y19" i="6"/>
  <c r="Y15" i="6"/>
  <c r="AQ13" i="6"/>
  <c r="Y12" i="6"/>
  <c r="V40" i="6"/>
  <c r="Z40" i="6" s="1"/>
  <c r="AE40" i="6" s="1"/>
  <c r="V39" i="6"/>
  <c r="Z39" i="6" s="1"/>
  <c r="AE39" i="6" s="1"/>
  <c r="V38" i="6"/>
  <c r="Z38" i="6" s="1"/>
  <c r="AE38" i="6" s="1"/>
  <c r="V35" i="6"/>
  <c r="Z35" i="6" s="1"/>
  <c r="AE35" i="6" s="1"/>
  <c r="V27" i="6"/>
  <c r="Z27" i="6" s="1"/>
  <c r="AE27" i="6" s="1"/>
  <c r="V33" i="6"/>
  <c r="Z33" i="6" s="1"/>
  <c r="AE33" i="6" s="1"/>
  <c r="V30" i="6"/>
  <c r="Z30" i="6" s="1"/>
  <c r="AE30" i="6" s="1"/>
  <c r="V29" i="6"/>
  <c r="Z29" i="6" s="1"/>
  <c r="AE29" i="6" s="1"/>
  <c r="V26" i="6"/>
  <c r="Z26" i="6" s="1"/>
  <c r="AE26" i="6" s="1"/>
  <c r="V25" i="6"/>
  <c r="Z25" i="6" s="1"/>
  <c r="AE25" i="6" s="1"/>
  <c r="V24" i="6"/>
  <c r="Z24" i="6" s="1"/>
  <c r="AE24" i="6" s="1"/>
  <c r="V22" i="6"/>
  <c r="Z22" i="6" s="1"/>
  <c r="AE22" i="6" s="1"/>
  <c r="V20" i="6"/>
  <c r="Z20" i="6" s="1"/>
  <c r="AE20" i="6" s="1"/>
  <c r="V19" i="6"/>
  <c r="Z19" i="6" s="1"/>
  <c r="AE19" i="6" s="1"/>
  <c r="V15" i="6"/>
  <c r="Z15" i="6" s="1"/>
  <c r="AE15" i="6" s="1"/>
  <c r="V13" i="6"/>
  <c r="Z13" i="6" s="1"/>
  <c r="AE13" i="6" s="1"/>
  <c r="V12" i="6"/>
  <c r="Z12" i="6" s="1"/>
  <c r="AE12" i="6" s="1"/>
  <c r="V32" i="6"/>
  <c r="Z32" i="6" s="1"/>
  <c r="AE32" i="6" s="1"/>
  <c r="V28" i="6"/>
  <c r="Z28" i="6" s="1"/>
  <c r="AE28" i="6" s="1"/>
  <c r="BB2" i="5"/>
  <c r="AY2" i="5"/>
  <c r="AS2" i="5"/>
  <c r="AQ2" i="5"/>
  <c r="BF3" i="5" l="1"/>
  <c r="AF40" i="6"/>
  <c r="AP40" i="6"/>
  <c r="AF39" i="6"/>
  <c r="AP39" i="6"/>
  <c r="AF38" i="6"/>
  <c r="AP38" i="6"/>
  <c r="AF33" i="6"/>
  <c r="AP33" i="6"/>
  <c r="AP32" i="6"/>
  <c r="AF32" i="6"/>
  <c r="AF30" i="6"/>
  <c r="AP30" i="6"/>
  <c r="AF29" i="6"/>
  <c r="AP29" i="6"/>
  <c r="AF28" i="6"/>
  <c r="AP28" i="6"/>
  <c r="AF27" i="6"/>
  <c r="AP27" i="6"/>
  <c r="AF26" i="6"/>
  <c r="AP26" i="6"/>
  <c r="AF25" i="6"/>
  <c r="AP25" i="6"/>
  <c r="AF24" i="6"/>
  <c r="AP24" i="6"/>
  <c r="AF23" i="6"/>
  <c r="AP23" i="6"/>
  <c r="AF22" i="6"/>
  <c r="AP22" i="6"/>
  <c r="AF20" i="6"/>
  <c r="AP20" i="6"/>
  <c r="AF19" i="6"/>
  <c r="AP19" i="6"/>
  <c r="AP34" i="6" s="1"/>
  <c r="AF34" i="6" s="1"/>
  <c r="AP15" i="6"/>
  <c r="AF15" i="6"/>
  <c r="AF12" i="6"/>
  <c r="AP12" i="6"/>
  <c r="AP35" i="6"/>
  <c r="AF35" i="6"/>
  <c r="AP13" i="6"/>
  <c r="AF13" i="6"/>
  <c r="BR2" i="5"/>
  <c r="BQ2" i="5"/>
  <c r="BP2" i="5"/>
  <c r="BD2" i="5"/>
  <c r="AV2" i="5"/>
  <c r="AO2" i="5"/>
  <c r="AL2" i="5"/>
  <c r="AE2" i="5"/>
  <c r="AG2" i="5" s="1"/>
  <c r="BG3" i="5" l="1"/>
  <c r="BO3" i="5"/>
  <c r="BE2" i="5"/>
  <c r="AI2" i="5"/>
  <c r="AM2" i="5" s="1"/>
  <c r="BF2" i="5" l="1"/>
  <c r="BG2" i="5" s="1"/>
  <c r="BO2" i="5" l="1"/>
</calcChain>
</file>

<file path=xl/comments1.xml><?xml version="1.0" encoding="utf-8"?>
<comments xmlns="http://schemas.openxmlformats.org/spreadsheetml/2006/main">
  <authors>
    <author>heather.zhu@jlahome.com</author>
    <author>Heather Zhu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Y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D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BE1" authorId="0" shapeId="0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F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J1" authorId="1" shapeId="0">
      <text>
        <r>
          <rPr>
            <sz val="9"/>
            <color indexed="81"/>
            <rFont val="Tahoma"/>
            <family val="2"/>
          </rPr>
          <t>[JLA Domestic Price (USD)]*[CAD Exchange Rate]</t>
        </r>
      </text>
    </comment>
    <comment ref="BL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O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P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Q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R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comments2.xml><?xml version="1.0" encoding="utf-8"?>
<comments xmlns="http://schemas.openxmlformats.org/spreadsheetml/2006/main">
  <authors>
    <author>Johanna Qin</author>
  </authors>
  <commentList>
    <comment ref="N19" authorId="0" shapeId="0">
      <text>
        <r>
          <rPr>
            <b/>
            <sz val="9"/>
            <color indexed="81"/>
            <rFont val="Tahoma"/>
            <family val="2"/>
          </rPr>
          <t>Johanna Qin:</t>
        </r>
        <r>
          <rPr>
            <sz val="9"/>
            <color indexed="81"/>
            <rFont val="Tahoma"/>
            <family val="2"/>
          </rPr>
          <t xml:space="preserve">
1st order from SAJ/LM, costs $1.85</t>
        </r>
      </text>
    </comment>
    <comment ref="N25" authorId="0" shapeId="0">
      <text>
        <r>
          <rPr>
            <b/>
            <sz val="9"/>
            <color indexed="81"/>
            <rFont val="Tahoma"/>
            <family val="2"/>
          </rPr>
          <t>Johanna Qin:</t>
        </r>
        <r>
          <rPr>
            <sz val="9"/>
            <color indexed="81"/>
            <rFont val="Tahoma"/>
            <family val="2"/>
          </rPr>
          <t xml:space="preserve">
1st order from SAJ/LM, costs $1.7</t>
        </r>
      </text>
    </comment>
    <comment ref="N35" authorId="0" shapeId="0">
      <text>
        <r>
          <rPr>
            <b/>
            <sz val="9"/>
            <color indexed="81"/>
            <rFont val="Tahoma"/>
            <family val="2"/>
          </rPr>
          <t>Johanna Qin:</t>
        </r>
        <r>
          <rPr>
            <sz val="9"/>
            <color indexed="81"/>
            <rFont val="Tahoma"/>
            <family val="2"/>
          </rPr>
          <t xml:space="preserve">
1st order from SAJ/LM, costs $1.85</t>
        </r>
      </text>
    </comment>
  </commentList>
</comments>
</file>

<file path=xl/sharedStrings.xml><?xml version="1.0" encoding="utf-8"?>
<sst xmlns="http://schemas.openxmlformats.org/spreadsheetml/2006/main" count="1066" uniqueCount="823">
  <si>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</si>
  <si>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</si>
  <si>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</si>
  <si>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</si>
  <si>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</si>
  <si>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</si>
  <si>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</si>
  <si>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</si>
  <si>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</si>
  <si>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</si>
  <si>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</si>
  <si>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</si>
  <si>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</si>
  <si>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</si>
  <si>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</si>
  <si>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</si>
  <si>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</si>
  <si>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</si>
  <si>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Division</t>
  </si>
  <si>
    <t>Licensor</t>
  </si>
  <si>
    <t>Program Name</t>
  </si>
  <si>
    <t>Order Type</t>
  </si>
  <si>
    <t>PDPM</t>
  </si>
  <si>
    <t>Order Process</t>
  </si>
  <si>
    <t>UCCPM</t>
  </si>
  <si>
    <t>Non-Replenishment</t>
  </si>
  <si>
    <t>Rollout/Replenishment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</si>
  <si>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</si>
  <si>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</si>
  <si>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</si>
  <si>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</si>
  <si>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</si>
  <si>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</si>
  <si>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</si>
  <si>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Overseas Production Team</t>
  </si>
  <si>
    <t>Vendor Name</t>
  </si>
  <si>
    <t>Consolidator</t>
  </si>
  <si>
    <t>Customer DC</t>
  </si>
  <si>
    <t>Tech Code</t>
  </si>
  <si>
    <t>Est. Total Sales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</si>
  <si>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</si>
  <si>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</si>
  <si>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</si>
  <si>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</si>
  <si>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</si>
  <si>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</si>
  <si>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</si>
  <si>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</si>
  <si>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</si>
  <si>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</si>
  <si>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</si>
  <si>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</si>
  <si>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</si>
  <si>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</si>
  <si>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</si>
  <si>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JLA Home</t>
  </si>
  <si>
    <t>China</t>
  </si>
  <si>
    <t>India</t>
  </si>
  <si>
    <t>Pakistan</t>
  </si>
  <si>
    <t>SHOWER CURTAIN(70)</t>
  </si>
  <si>
    <t>ASSORTMENT(90)</t>
  </si>
  <si>
    <t>PM</t>
  </si>
  <si>
    <t>Planner</t>
  </si>
  <si>
    <t>Normal</t>
  </si>
  <si>
    <t>Rolled</t>
  </si>
  <si>
    <t>Partially Compressed</t>
  </si>
  <si>
    <t>Improved Packaging</t>
  </si>
  <si>
    <t>Natori</t>
  </si>
  <si>
    <t>Target</t>
  </si>
  <si>
    <t>Customer Code</t>
  </si>
  <si>
    <t>Customer Name</t>
  </si>
  <si>
    <t>Sleep Number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</si>
  <si>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</si>
  <si>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</si>
  <si>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</si>
  <si>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</si>
  <si>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</si>
  <si>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</si>
  <si>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</si>
  <si>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</si>
  <si>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</si>
  <si>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</si>
  <si>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</si>
  <si>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</si>
  <si>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</si>
  <si>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</si>
  <si>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</si>
  <si>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</si>
  <si>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</si>
  <si>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</si>
  <si>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</si>
  <si>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</si>
  <si>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</si>
  <si>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</si>
  <si>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</si>
  <si>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</si>
  <si>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</si>
  <si>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</si>
  <si>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</si>
  <si>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</si>
  <si>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</si>
  <si>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</si>
  <si>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</si>
  <si>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</si>
  <si>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</si>
  <si>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</si>
  <si>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</si>
  <si>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</si>
  <si>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</si>
  <si>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</si>
  <si>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</si>
  <si>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</si>
  <si>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</si>
  <si>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</si>
  <si>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</si>
  <si>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</si>
  <si>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</si>
  <si>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</si>
  <si>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</si>
  <si>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</si>
  <si>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</si>
  <si>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</si>
  <si>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</si>
  <si>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</si>
  <si>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</si>
  <si>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</si>
  <si>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</si>
  <si>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</si>
  <si>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</si>
  <si>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</si>
  <si>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</si>
  <si>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</si>
  <si>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</si>
  <si>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</si>
  <si>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</si>
  <si>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</si>
  <si>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</si>
  <si>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</si>
  <si>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</si>
  <si>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</si>
  <si>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</si>
  <si>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</si>
  <si>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</si>
  <si>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</si>
  <si>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</si>
  <si>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</si>
  <si>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</si>
  <si>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</si>
  <si>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</si>
  <si>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</si>
  <si>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</si>
  <si>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</si>
  <si>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</si>
  <si>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</si>
  <si>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</si>
  <si>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</si>
  <si>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</si>
  <si>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</si>
  <si>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</si>
  <si>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</si>
  <si>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</si>
  <si>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</si>
  <si>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</si>
  <si>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</si>
  <si>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</si>
  <si>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</si>
  <si>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</si>
  <si>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</si>
  <si>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</si>
  <si>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</si>
  <si>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</si>
  <si>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</si>
  <si>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</si>
  <si>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</si>
  <si>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</si>
  <si>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</si>
  <si>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</si>
  <si>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</si>
  <si>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</si>
  <si>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</si>
  <si>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</si>
  <si>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</si>
  <si>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</si>
  <si>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</si>
  <si>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</si>
  <si>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</si>
  <si>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</si>
  <si>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</si>
  <si>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</si>
  <si>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</si>
  <si>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</si>
  <si>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</si>
  <si>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</si>
  <si>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</si>
  <si>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</si>
  <si>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</si>
  <si>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</si>
  <si>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</si>
  <si>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</si>
  <si>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</si>
  <si>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</si>
  <si>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</si>
  <si>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</si>
  <si>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</si>
  <si>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</si>
  <si>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</si>
  <si>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</si>
  <si>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</si>
  <si>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</si>
  <si>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</si>
  <si>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</si>
  <si>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</si>
  <si>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</si>
  <si>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</si>
  <si>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</si>
  <si>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</si>
  <si>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</si>
  <si>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</si>
  <si>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</si>
  <si>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</si>
  <si>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</si>
  <si>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</si>
  <si>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</si>
  <si>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</si>
  <si>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</si>
  <si>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</si>
  <si>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</si>
  <si>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</si>
  <si>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</si>
  <si>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</si>
  <si>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</si>
  <si>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</si>
  <si>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</si>
  <si>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</si>
  <si>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</si>
  <si>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</si>
  <si>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</si>
  <si>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</si>
  <si>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</si>
  <si>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</si>
  <si>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</si>
  <si>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</si>
  <si>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</si>
  <si>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</si>
  <si>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</si>
  <si>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</si>
  <si>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</si>
  <si>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</si>
  <si>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</si>
  <si>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</si>
  <si>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</si>
  <si>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</si>
  <si>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</si>
  <si>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</si>
  <si>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</si>
  <si>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</si>
  <si>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</si>
  <si>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</si>
  <si>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</si>
  <si>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</si>
  <si>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</si>
  <si>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</si>
  <si>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</si>
  <si>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</si>
  <si>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</si>
  <si>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</si>
  <si>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</si>
  <si>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</si>
  <si>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</si>
  <si>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</si>
  <si>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</si>
  <si>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</si>
  <si>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</si>
  <si>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</si>
  <si>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</si>
  <si>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</si>
  <si>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</si>
  <si>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</si>
  <si>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</si>
  <si>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</si>
  <si>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</si>
  <si>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</si>
  <si>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</si>
  <si>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</si>
  <si>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</si>
  <si>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</si>
  <si>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</si>
  <si>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</si>
  <si>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</si>
  <si>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</si>
  <si>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</si>
  <si>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</si>
  <si>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</si>
  <si>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</si>
  <si>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</si>
  <si>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</si>
  <si>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</si>
  <si>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</si>
  <si>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</si>
  <si>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</si>
  <si>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</si>
  <si>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</si>
  <si>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</si>
  <si>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</si>
  <si>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</si>
  <si>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</si>
  <si>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</si>
  <si>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</si>
  <si>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</si>
  <si>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</si>
  <si>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</si>
  <si>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</si>
  <si>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</si>
  <si>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</si>
  <si>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</si>
  <si>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</si>
  <si>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</si>
  <si>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</si>
  <si>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</si>
  <si>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</si>
  <si>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</si>
  <si>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</si>
  <si>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</si>
  <si>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</si>
  <si>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</si>
  <si>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</si>
  <si>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</si>
  <si>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</si>
  <si>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</si>
  <si>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</si>
  <si>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</si>
  <si>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</si>
  <si>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</si>
  <si>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BOX-1</t>
  </si>
  <si>
    <t>BOX-2</t>
  </si>
  <si>
    <t>India Office</t>
  </si>
  <si>
    <t>One Central-1</t>
  </si>
  <si>
    <t>One Central-2</t>
  </si>
  <si>
    <t>Pakistan Office</t>
  </si>
  <si>
    <t>Project S-1</t>
  </si>
  <si>
    <t>Qingdao Office</t>
  </si>
  <si>
    <t>KOHINOOR TEXTILE MILLS LTD.</t>
  </si>
  <si>
    <t>MK SONS (PVT) LTD</t>
  </si>
  <si>
    <t>Liberty Mills Limited</t>
  </si>
  <si>
    <t>PAN OVERSEAS</t>
  </si>
  <si>
    <t>GUL AHMED TEXTILES</t>
  </si>
  <si>
    <t>ORIENT TEXTILE MILLS LTD.</t>
  </si>
  <si>
    <t>VISTA FURNISHING LIMITED</t>
  </si>
  <si>
    <t>Program Size</t>
  </si>
  <si>
    <t>Winter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</si>
  <si>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</si>
  <si>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</si>
  <si>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</si>
  <si>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</si>
  <si>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</si>
  <si>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</si>
  <si>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</si>
  <si>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</si>
  <si>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</si>
  <si>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</si>
  <si>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</si>
  <si>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</si>
  <si>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</si>
  <si>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</si>
  <si>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</si>
  <si>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</si>
  <si>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</si>
  <si>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</si>
  <si>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</si>
  <si>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</si>
  <si>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</si>
  <si>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</si>
  <si>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</si>
  <si>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</si>
  <si>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</si>
  <si>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</si>
  <si>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</si>
  <si>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</si>
  <si>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</si>
  <si>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</si>
  <si>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</si>
  <si>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</si>
  <si>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</si>
  <si>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</si>
  <si>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</si>
  <si>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</si>
  <si>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</si>
  <si>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</si>
  <si>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</si>
  <si>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</si>
  <si>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</si>
  <si>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</si>
  <si>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</si>
  <si>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</si>
  <si>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</si>
  <si>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Port of Discharge</t>
  </si>
  <si>
    <t>Departure Port</t>
  </si>
  <si>
    <t>Karachi,Pakistan</t>
  </si>
  <si>
    <t>Mumbai,India</t>
  </si>
  <si>
    <t>Mundra, India</t>
  </si>
  <si>
    <t>Nhava Sheva,India</t>
  </si>
  <si>
    <t>Ningbo,China</t>
  </si>
  <si>
    <t>Qingdao,China</t>
  </si>
  <si>
    <t>Shanghai,China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</si>
  <si>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</si>
  <si>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</si>
  <si>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</si>
  <si>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</si>
  <si>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</si>
  <si>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</si>
  <si>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</si>
  <si>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</si>
  <si>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GAMER SQUAD</t>
  </si>
  <si>
    <t>Happy Halloween</t>
  </si>
  <si>
    <t>Spooky Halloween</t>
  </si>
  <si>
    <t>STAR</t>
  </si>
  <si>
    <t>STAR-1</t>
  </si>
  <si>
    <t>STAR-2</t>
  </si>
  <si>
    <t>BATH RUG(72)</t>
  </si>
  <si>
    <t>FASHION TOWEL(75)</t>
  </si>
  <si>
    <t>BATH ACCESSORIES(71)</t>
  </si>
  <si>
    <t>BATH TOWEL(73)</t>
  </si>
  <si>
    <t>BATH SET(77)</t>
  </si>
  <si>
    <t>BATH HARDWARE(76)</t>
  </si>
  <si>
    <t>BEACH TOWEL(74)</t>
  </si>
  <si>
    <t>Assortment</t>
  </si>
  <si>
    <t>Bath Accessories</t>
  </si>
  <si>
    <t>Bath Hardware</t>
  </si>
  <si>
    <t>Bath Rug</t>
  </si>
  <si>
    <t>Bath Set</t>
  </si>
  <si>
    <t>Bath Towel</t>
  </si>
  <si>
    <t>Beach Towel</t>
  </si>
  <si>
    <t>Fashion Towel</t>
  </si>
  <si>
    <t>Shower Curtain</t>
  </si>
  <si>
    <t>Ho Chi Minh,Vietnam</t>
  </si>
  <si>
    <t>Lzmir, Turkey</t>
  </si>
  <si>
    <t>Yantian,China</t>
  </si>
  <si>
    <t>2025 BATH Domestic</t>
  </si>
  <si>
    <t>Johanna Qin</t>
  </si>
  <si>
    <t>Jennifer Tung</t>
  </si>
  <si>
    <t>AFROZE TEXTILE INDUSTRIES (PRIVATE) LTD</t>
  </si>
  <si>
    <t>AL KARAM TOWEL INDUSTRIES PVT. LTD.</t>
  </si>
  <si>
    <t>ALOK INDUSTRIES LTD.</t>
  </si>
  <si>
    <t>ARSHAD CORPORATION (PVT) LIMITED.</t>
  </si>
  <si>
    <t>BARI TEXTILE MILLS (PVT) LTD</t>
  </si>
  <si>
    <t>CALFVOI VIET NAM COMPANY LIMITED</t>
  </si>
  <si>
    <t>CHENAB LIMITED</t>
  </si>
  <si>
    <t>COTTON EMPIRE (PVT.) LTD.</t>
  </si>
  <si>
    <t>DENIZLI RATEKS TEKSTİL SAN. VE TIC. A.S.</t>
  </si>
  <si>
    <t>FAZE THREE LTD.</t>
  </si>
  <si>
    <t>HANDFAB HOME</t>
  </si>
  <si>
    <t>KAPOOR INDUSTRIES LTD.</t>
  </si>
  <si>
    <t>KRUSHNA COTEX PVT. LTD.</t>
  </si>
  <si>
    <t>M.Y. BARI MILLS PVT. LTD.</t>
  </si>
  <si>
    <t>M/S MEENU CREATION LLP</t>
  </si>
  <si>
    <t>MAGNA PROCESSING INDUSTRIES (PVT) LTD</t>
  </si>
  <si>
    <t>MAHEEN TEXTILE MILLS (PVT) LTD.</t>
  </si>
  <si>
    <t>MITTAL CREATIONS INDIA</t>
  </si>
  <si>
    <t>SARA TEXTILES LTD</t>
  </si>
  <si>
    <t>SHARDA EXPORTS</t>
  </si>
  <si>
    <t>T.C. TERRYTEX LTD.</t>
  </si>
  <si>
    <t>Trident Limited</t>
  </si>
  <si>
    <t>VANSH CREATION</t>
  </si>
  <si>
    <t>VARDHMAN CREATIONS PVT. LTD.</t>
  </si>
  <si>
    <t>WEAVERS INDIA</t>
  </si>
  <si>
    <t>YUNUS</t>
  </si>
  <si>
    <t>东台兴捷亚</t>
  </si>
  <si>
    <t>东莞市德鸿家居</t>
  </si>
  <si>
    <t>东莞智欣</t>
  </si>
  <si>
    <t>东莞杰益</t>
  </si>
  <si>
    <t>东莞觉恒</t>
  </si>
  <si>
    <t>丹阳俊祥</t>
  </si>
  <si>
    <t>仙居馨乐股份</t>
  </si>
  <si>
    <t>佛山三水佛莱雅</t>
  </si>
  <si>
    <t>南京新锐麒</t>
  </si>
  <si>
    <t>南京海聆梦</t>
  </si>
  <si>
    <t>南昌瑞杰</t>
  </si>
  <si>
    <t>南通佳果</t>
  </si>
  <si>
    <t>南通布蓝尼</t>
  </si>
  <si>
    <t>南通泽洲</t>
  </si>
  <si>
    <t>厦门特辉</t>
  </si>
  <si>
    <t>如皋佳丽</t>
  </si>
  <si>
    <t>孚日集团股份有限公司</t>
  </si>
  <si>
    <t>宁波中天</t>
  </si>
  <si>
    <t>宁波朗维</t>
  </si>
  <si>
    <t>宁波莱米纳</t>
  </si>
  <si>
    <t>安吉欧义</t>
  </si>
  <si>
    <t>山东超越</t>
  </si>
  <si>
    <t>惠州锋业</t>
  </si>
  <si>
    <t>扬州百思德</t>
  </si>
  <si>
    <t>无锡翊宸</t>
  </si>
  <si>
    <t>武义悠乐</t>
  </si>
  <si>
    <t>江苏凯瑞家纺科技</t>
  </si>
  <si>
    <t>江苏怡天时</t>
  </si>
  <si>
    <t>浙江凯瑞特</t>
  </si>
  <si>
    <t>浙江盖亚</t>
  </si>
  <si>
    <t>海聆梦家居(SCM)</t>
  </si>
  <si>
    <t>淄博冠森</t>
  </si>
  <si>
    <t>淄博凯文海特</t>
  </si>
  <si>
    <t>淄博宜臣</t>
  </si>
  <si>
    <t>淄博新品</t>
  </si>
  <si>
    <t>温州玛雅</t>
  </si>
  <si>
    <t>潮州庆发</t>
  </si>
  <si>
    <t>潮州成望</t>
  </si>
  <si>
    <t>烟台北方</t>
  </si>
  <si>
    <t>瞿氏家纺</t>
  </si>
  <si>
    <t>福建嘉顺</t>
  </si>
  <si>
    <t>绍兴均瑞</t>
  </si>
  <si>
    <t>绍兴绚绮</t>
  </si>
  <si>
    <t>苏州多来运</t>
  </si>
  <si>
    <t>苏州瑞翔</t>
  </si>
  <si>
    <t>裕源陶瓷制作厂</t>
  </si>
  <si>
    <t>雅士缘纺织</t>
  </si>
  <si>
    <t>青岛三多锦</t>
  </si>
  <si>
    <t>青岛宝璐家用</t>
  </si>
  <si>
    <t>青岛瑞联</t>
  </si>
  <si>
    <t>青岛盛和锦</t>
  </si>
  <si>
    <t>青岛羽翎珊</t>
  </si>
  <si>
    <t>青岛联合志诚</t>
  </si>
  <si>
    <t>青岛舒泰隆</t>
  </si>
  <si>
    <t>青岛金泰</t>
  </si>
  <si>
    <t>Super Big: ≥ 250K</t>
  </si>
  <si>
    <t>Big: 150K - 250K</t>
  </si>
  <si>
    <t>Medium: 100K - 150K</t>
  </si>
  <si>
    <t>Small: &lt; 100K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</si>
  <si>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</si>
  <si>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</si>
  <si>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</si>
  <si>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</si>
  <si>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</si>
  <si>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</si>
  <si>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</si>
  <si>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</si>
  <si>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</si>
  <si>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</si>
  <si>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</si>
  <si>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</si>
  <si>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</si>
  <si>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</si>
  <si>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Joseph Sadony</t>
  </si>
  <si>
    <t>Vietnam</t>
  </si>
  <si>
    <t>Turkey</t>
  </si>
  <si>
    <t>Freight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</si>
  <si>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</si>
  <si>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</si>
  <si>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</si>
  <si>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</si>
  <si>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</si>
  <si>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</si>
  <si>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</si>
  <si>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</si>
  <si>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</si>
  <si>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</si>
  <si>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</si>
  <si>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</si>
  <si>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</si>
  <si>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</si>
  <si>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</si>
  <si>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</si>
  <si>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</si>
  <si>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</si>
  <si>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</si>
  <si>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</si>
  <si>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</si>
  <si>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</si>
  <si>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</si>
  <si>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</si>
  <si>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</si>
  <si>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</si>
  <si>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</si>
  <si>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</si>
  <si>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</si>
  <si>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</si>
  <si>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</si>
  <si>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</si>
  <si>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</si>
  <si>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</si>
  <si>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Warehouse Charge %</t>
  </si>
  <si>
    <t>Warehouse Charge $</t>
  </si>
  <si>
    <t>Total Load $</t>
  </si>
  <si>
    <t>LDP Cost with Load $</t>
  </si>
  <si>
    <t>JLA LDP MU%</t>
  </si>
  <si>
    <t>Suggested Retail Price</t>
  </si>
  <si>
    <t>Retail Markup %</t>
  </si>
  <si>
    <t>Total Quantity</t>
  </si>
  <si>
    <t>Total Cost</t>
  </si>
  <si>
    <t>Total Sales</t>
  </si>
  <si>
    <t>Retailer Selling Price Total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</si>
  <si>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</si>
  <si>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</si>
  <si>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</si>
  <si>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</si>
  <si>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</si>
  <si>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</si>
  <si>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</si>
  <si>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Daisy Sun</t>
  </si>
  <si>
    <t>Joyce Shan</t>
  </si>
  <si>
    <t>Category (do not use)</t>
  </si>
  <si>
    <t>2025 BATH JLA Ecomm</t>
  </si>
  <si>
    <t>2025 BATH POE</t>
  </si>
  <si>
    <t>2025 BATH Amazon 1P</t>
  </si>
  <si>
    <t>2025 BATH DI</t>
  </si>
  <si>
    <t>Royalty %</t>
  </si>
  <si>
    <t>Royalty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</si>
  <si>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</si>
  <si>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</si>
  <si>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</si>
  <si>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</si>
  <si>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</si>
  <si>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</si>
  <si>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</si>
  <si>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</si>
  <si>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Material-Short</t>
  </si>
  <si>
    <t>ZPP (POE Shipments)</t>
  </si>
  <si>
    <t>Tina Qu</t>
  </si>
  <si>
    <t>Compressed/Knocked Down</t>
  </si>
  <si>
    <t>Additional Customer Item#</t>
  </si>
  <si>
    <t>Additional Customer Price</t>
  </si>
  <si>
    <t>HOMESENSECA</t>
  </si>
  <si>
    <t>2025 BATH Domestic_Canada</t>
  </si>
  <si>
    <t>CAD Exchange Rate</t>
  </si>
  <si>
    <t>Canada Warehouse Quote (CAD)</t>
  </si>
  <si>
    <t>JLA Domestic Price (USD)</t>
  </si>
  <si>
    <t>TRO</t>
  </si>
  <si>
    <t>E&amp;E Mississauga Warehouse</t>
  </si>
  <si>
    <t xml:space="preserve">                                                                                   JLA HOME Price Quote Sheet</t>
  </si>
  <si>
    <t>Customer</t>
    <phoneticPr fontId="0" type="noConversion"/>
  </si>
  <si>
    <t>Homesense</t>
    <phoneticPr fontId="0" type="noConversion"/>
  </si>
  <si>
    <t>BATH</t>
  </si>
  <si>
    <t>See below</t>
  </si>
  <si>
    <t xml:space="preserve">HS PEVA SC </t>
    <phoneticPr fontId="0" type="noConversion"/>
  </si>
  <si>
    <t>see below</t>
  </si>
  <si>
    <t>Est. Program Size</t>
    <phoneticPr fontId="0" type="noConversion"/>
  </si>
  <si>
    <t>Large: $100K - $500K</t>
  </si>
  <si>
    <t>Ship To Location</t>
  </si>
  <si>
    <t>Canada Warehouse</t>
  </si>
  <si>
    <t>Collection/Pattern Name</t>
  </si>
  <si>
    <t>Item description</t>
  </si>
  <si>
    <t>Picture</t>
  </si>
  <si>
    <t>COO</t>
  </si>
  <si>
    <t>Factory name</t>
  </si>
  <si>
    <t>Material/Technique/Weight</t>
  </si>
  <si>
    <t>Product size/Spec
INCH</t>
  </si>
  <si>
    <t>HG US Item#</t>
    <phoneticPr fontId="0" type="noConversion"/>
  </si>
  <si>
    <t>Homesense CA Item#</t>
    <phoneticPr fontId="0" type="noConversion"/>
  </si>
  <si>
    <t xml:space="preserve"> UPC#</t>
    <phoneticPr fontId="0" type="noConversion"/>
  </si>
  <si>
    <t>UCCPM prices</t>
  </si>
  <si>
    <t xml:space="preserve">F.O.B Cost $ </t>
  </si>
  <si>
    <t>Cubic Meter/ per carton</t>
  </si>
  <si>
    <t>Total units per 40' Cnt</t>
  </si>
  <si>
    <t>Freight cost per 40' $</t>
  </si>
  <si>
    <t>Freight cost per item $</t>
  </si>
  <si>
    <t>HS number</t>
  </si>
  <si>
    <t>Duty rate</t>
  </si>
  <si>
    <t>Duty cost per item$</t>
  </si>
  <si>
    <t>LDP cost $</t>
  </si>
  <si>
    <t>Load (AD,DA, Agent fee, Commission, Storage...)</t>
  </si>
  <si>
    <t>Total load $</t>
  </si>
  <si>
    <t>LDP Cost  with load $</t>
  </si>
  <si>
    <t xml:space="preserve">JLA FOB MU </t>
  </si>
  <si>
    <t xml:space="preserve">JLA Canada warehouse
price quote </t>
  </si>
  <si>
    <t>Exchange Rate</t>
  </si>
  <si>
    <t>JLA Canada Warehouse
price quote Canadian $ - FINAL</t>
  </si>
  <si>
    <t>Suggest retail price</t>
  </si>
  <si>
    <t>Mark up</t>
  </si>
  <si>
    <t>MOQ</t>
  </si>
  <si>
    <t>HS Intinital/Opening QTY</t>
    <phoneticPr fontId="0" type="noConversion"/>
  </si>
  <si>
    <t>HS Intinital PO#</t>
    <phoneticPr fontId="0" type="noConversion"/>
  </si>
  <si>
    <t>HS Monthely Projection</t>
  </si>
  <si>
    <t>Total LDP Cost with load$</t>
  </si>
  <si>
    <t>Total Sales price with load$</t>
  </si>
  <si>
    <t>CBM</t>
  </si>
  <si>
    <t>Factory Code</t>
  </si>
  <si>
    <t>Port</t>
  </si>
  <si>
    <t>HG</t>
  </si>
  <si>
    <t xml:space="preserve">Carton size </t>
  </si>
  <si>
    <t>Total units per carton</t>
  </si>
  <si>
    <t xml:space="preserve">L*W*H </t>
  </si>
  <si>
    <t>L (cm)</t>
  </si>
  <si>
    <t>W (cm)</t>
  </si>
  <si>
    <t xml:space="preserve"> H (cm)</t>
  </si>
  <si>
    <t>DA 1%</t>
  </si>
  <si>
    <t>Royalty 5%-6%</t>
  </si>
  <si>
    <t>Warehouse 8%</t>
  </si>
  <si>
    <t>PEVA</t>
  </si>
  <si>
    <t>Embossed PEVA SC-8 gauge
Frosted or Clear</t>
  </si>
  <si>
    <t>SC</t>
  </si>
  <si>
    <t>Non Brand</t>
  </si>
  <si>
    <t>China</t>
    <phoneticPr fontId="0" type="noConversion"/>
  </si>
  <si>
    <t>N-QDSAJ</t>
    <phoneticPr fontId="0" type="noConversion"/>
  </si>
  <si>
    <t>Materiel:90% PE,10%EVA, embossed, frosted/clear,12 metal grommets+3magnets                                 Weight:160gsm,8Gauge</t>
  </si>
  <si>
    <t>70"X72"</t>
    <phoneticPr fontId="0" type="noConversion"/>
  </si>
  <si>
    <t xml:space="preserve"> headercard and plastic hanger</t>
    <phoneticPr fontId="0" type="noConversion"/>
  </si>
  <si>
    <t>3924.90.1010</t>
  </si>
  <si>
    <t>CN-NBLM</t>
  </si>
  <si>
    <t>Ningbo</t>
    <phoneticPr fontId="0" type="noConversion"/>
  </si>
  <si>
    <t>$2.2-2.5
Warehouse price</t>
  </si>
  <si>
    <t>N Natori/Martha</t>
  </si>
  <si>
    <t>Fabric</t>
  </si>
  <si>
    <t>Heat set Fabric liner</t>
  </si>
  <si>
    <t>Materiel:85gsm MF liner solid, seersucker, heat set, waterproof,12 metal grommets+2magnets                  Weight:85gsm</t>
  </si>
  <si>
    <t>6303.92.2050</t>
  </si>
  <si>
    <t>FINAL</t>
  </si>
  <si>
    <t>xinruqi (new factory)</t>
  </si>
  <si>
    <t>Canada Duty Rate</t>
  </si>
  <si>
    <t>USD $</t>
  </si>
  <si>
    <t>$CAD</t>
  </si>
  <si>
    <t>USD$</t>
  </si>
  <si>
    <t>MU</t>
  </si>
  <si>
    <t>HG Warehouse Quote</t>
  </si>
  <si>
    <t xml:space="preserve">N Natori Wave
Embossed PEVA SC-8 gauge
Frosted </t>
  </si>
  <si>
    <t>Peva liner</t>
  </si>
  <si>
    <t xml:space="preserve">N. Natori </t>
    <phoneticPr fontId="0" type="noConversion"/>
  </si>
  <si>
    <t>yuqilin</t>
  </si>
  <si>
    <t>72*72"</t>
  </si>
  <si>
    <t>NN70-0070</t>
  </si>
  <si>
    <t>NN70-0070CA</t>
    <phoneticPr fontId="0" type="noConversion"/>
  </si>
  <si>
    <t>022164388428</t>
  </si>
  <si>
    <t>3924.90.0051</t>
  </si>
  <si>
    <t>HSCA-250305</t>
    <phoneticPr fontId="0" type="noConversion"/>
  </si>
  <si>
    <t>500-600</t>
  </si>
  <si>
    <t>YUQILIN</t>
  </si>
  <si>
    <t>SHANGHAI</t>
  </si>
  <si>
    <t>N Natori Wave
Embossed PEVA SC-8 gauge
Clear</t>
  </si>
  <si>
    <t xml:space="preserve">N. Natori </t>
  </si>
  <si>
    <t>NN70-0071</t>
  </si>
  <si>
    <t>NN70-0071CA</t>
    <phoneticPr fontId="0" type="noConversion"/>
  </si>
  <si>
    <t>022164388435</t>
  </si>
  <si>
    <t xml:space="preserve">N. Natori Spectrum
Embossed PEVA SC-8 gauge
Frosted </t>
  </si>
  <si>
    <t>NN70-0072</t>
  </si>
  <si>
    <t>NN70-0072CA</t>
    <phoneticPr fontId="0" type="noConversion"/>
  </si>
  <si>
    <t>022164388442</t>
  </si>
  <si>
    <t>N. Natori Spectrum
Embossed PEVA SC-8 gauge
Clear</t>
  </si>
  <si>
    <t>NN70-0073</t>
  </si>
  <si>
    <t>NN70-0073CA</t>
    <phoneticPr fontId="0" type="noConversion"/>
  </si>
  <si>
    <t>022164388459</t>
  </si>
  <si>
    <t xml:space="preserve">Martha Stewart Prism
Embossed PEVA SC-8 gauge
Frosted </t>
  </si>
  <si>
    <t>Martha Stewart</t>
    <phoneticPr fontId="0" type="noConversion"/>
  </si>
  <si>
    <t>MT70-0406</t>
  </si>
  <si>
    <t>MT70-0406CA</t>
    <phoneticPr fontId="0" type="noConversion"/>
  </si>
  <si>
    <t>022164388404</t>
  </si>
  <si>
    <t>HSCA-250306</t>
    <phoneticPr fontId="0" type="noConversion"/>
  </si>
  <si>
    <t>Martha Stewart Prism
Embossed PEVA SC-8 gauge
Clear</t>
  </si>
  <si>
    <t>MT70-0407</t>
  </si>
  <si>
    <t>MT70-0407CA</t>
    <phoneticPr fontId="0" type="noConversion"/>
  </si>
  <si>
    <t>022164388411</t>
  </si>
  <si>
    <t>N Natori PEVA SC-8 gauge
Frosted</t>
  </si>
  <si>
    <t>100% PEVA (90%PE+10%EVA), 
8 Gauge，with grommets and 3 magnets</t>
  </si>
  <si>
    <t>NN70-0092</t>
  </si>
  <si>
    <t>NN70-0092CA</t>
    <phoneticPr fontId="0" type="noConversion"/>
  </si>
  <si>
    <t>022164410617</t>
  </si>
  <si>
    <t>HSCA-250307</t>
    <phoneticPr fontId="0" type="noConversion"/>
  </si>
  <si>
    <t>N Natori  PEVA SC-8 gauge
 Clear</t>
  </si>
  <si>
    <t>NN70-0093</t>
  </si>
  <si>
    <t>NN70-0093CA</t>
    <phoneticPr fontId="0" type="noConversion"/>
  </si>
  <si>
    <t>022164410624</t>
  </si>
  <si>
    <t>Martha Stewart Clear PEVA SC-8 gauge
Frosted</t>
  </si>
  <si>
    <t>MT70-0496</t>
  </si>
  <si>
    <t>MT70-0496CA</t>
    <phoneticPr fontId="0" type="noConversion"/>
  </si>
  <si>
    <t>022164469707</t>
  </si>
  <si>
    <t>HSCA-250308</t>
    <phoneticPr fontId="0" type="noConversion"/>
  </si>
  <si>
    <t>Martha Stewart  PEVA SC-8 gauge
 Clear</t>
  </si>
  <si>
    <t>MT70-0497</t>
  </si>
  <si>
    <t>MT70-0497CA</t>
    <phoneticPr fontId="0" type="noConversion"/>
  </si>
  <si>
    <t>022164469714</t>
  </si>
  <si>
    <t>Laura Ashley PEVA SC-8 gauge
Frosted</t>
  </si>
  <si>
    <t>Laura Ashley</t>
    <phoneticPr fontId="0" type="noConversion"/>
  </si>
  <si>
    <t>LA70-0024</t>
  </si>
  <si>
    <t>LA70-0024CA</t>
    <phoneticPr fontId="0" type="noConversion"/>
  </si>
  <si>
    <t>022164487411</t>
  </si>
  <si>
    <t>HSCA-250309</t>
    <phoneticPr fontId="0" type="noConversion"/>
  </si>
  <si>
    <t>Laura Ashley PEVA SC-8 gauge
 Clear</t>
  </si>
  <si>
    <t>yuqilin</t>
    <phoneticPr fontId="0" type="noConversion"/>
  </si>
  <si>
    <t>LA70-0025</t>
  </si>
  <si>
    <t>LA70-0025CA</t>
    <phoneticPr fontId="0" type="noConversion"/>
  </si>
  <si>
    <t>022164487428</t>
  </si>
  <si>
    <t>Sasha Seersucker liner</t>
  </si>
  <si>
    <t>Fabric liner</t>
  </si>
  <si>
    <t>Martha Steward</t>
  </si>
  <si>
    <t>Saj</t>
  </si>
  <si>
    <t>100% regular Polyester,85gsm ,Microfiber seersucke,3M water repellent ,12 grommet, 2 magnets at bottom</t>
  </si>
  <si>
    <t>Bellyband+plastic hanger</t>
  </si>
  <si>
    <t>MT70-0524</t>
  </si>
  <si>
    <t>MT70-0524CA</t>
    <phoneticPr fontId="0" type="noConversion"/>
  </si>
  <si>
    <t>6303.92.0010</t>
  </si>
  <si>
    <t>HSCA-250310</t>
    <phoneticPr fontId="0" type="noConversion"/>
  </si>
  <si>
    <t>SAJ</t>
  </si>
  <si>
    <t>Qingdao</t>
  </si>
  <si>
    <t xml:space="preserve">Diamond liner
</t>
  </si>
  <si>
    <t>NN70-0210</t>
  </si>
  <si>
    <t>NN70-0210CA</t>
    <phoneticPr fontId="0" type="noConversion"/>
  </si>
  <si>
    <t>HSCA-250311</t>
    <phoneticPr fontId="0" type="noConversion"/>
  </si>
  <si>
    <t>Dotty liner</t>
  </si>
  <si>
    <t>LA70-0028</t>
    <phoneticPr fontId="0" type="noConversion"/>
  </si>
  <si>
    <t>LA70-0028CA</t>
    <phoneticPr fontId="0" type="noConversion"/>
  </si>
  <si>
    <t>HSCA-250312</t>
  </si>
  <si>
    <t xml:space="preserve">Diagonal N Natori
Embossed PEVA SC-8 gauge
Frosted </t>
  </si>
  <si>
    <t xml:space="preserve">black grommets </t>
  </si>
  <si>
    <r>
      <t xml:space="preserve">Materiel:90% PE,10%EVA, embossed, frosted/clear,12 metal grommets+3magnets                                 Weight:160gsm,8Gauge
</t>
    </r>
    <r>
      <rPr>
        <sz val="10"/>
        <color rgb="FFFF0000"/>
        <rFont val="Arial"/>
        <family val="2"/>
      </rPr>
      <t xml:space="preserve">black grommets </t>
    </r>
  </si>
  <si>
    <t>NN70-0317</t>
    <phoneticPr fontId="0" type="noConversion"/>
  </si>
  <si>
    <t>NN70-0317CA</t>
    <phoneticPr fontId="0" type="noConversion"/>
  </si>
  <si>
    <t>022164676327</t>
    <phoneticPr fontId="0" type="noConversion"/>
  </si>
  <si>
    <t>20260203 Updated - 10gauge</t>
  </si>
  <si>
    <r>
      <t>Clear/Frosted PEVA</t>
    </r>
    <r>
      <rPr>
        <b/>
        <sz val="11"/>
        <rFont val="Calibri"/>
        <family val="2"/>
      </rPr>
      <t xml:space="preserve"> - Plain</t>
    </r>
    <r>
      <rPr>
        <sz val="11"/>
        <rFont val="Calibri"/>
        <family val="2"/>
      </rPr>
      <t xml:space="preserve">
10 Gauge</t>
    </r>
  </si>
  <si>
    <t>Branded</t>
  </si>
  <si>
    <t>NJBRS</t>
    <phoneticPr fontId="6" type="noConversion"/>
  </si>
  <si>
    <r>
      <t>Materiel: 100% PEVA (90%PE+10%EVA), 
10 Gauge</t>
    </r>
    <r>
      <rPr>
        <b/>
        <sz val="11"/>
        <rFont val="Calibri"/>
        <family val="2"/>
      </rPr>
      <t>(200gsm)</t>
    </r>
    <r>
      <rPr>
        <sz val="11"/>
        <rFont val="Calibri"/>
        <family val="2"/>
      </rPr>
      <t xml:space="preserve"> ,12 metal grommets+3magnets  with reinforce mesh hem</t>
    </r>
  </si>
  <si>
    <t>Bellyband and plastic hanger</t>
    <phoneticPr fontId="5" type="noConversion"/>
  </si>
  <si>
    <t>3924.90.0054</t>
  </si>
  <si>
    <t>Shanghai</t>
    <phoneticPr fontId="6" type="noConversion"/>
  </si>
  <si>
    <r>
      <t>White PEVA</t>
    </r>
    <r>
      <rPr>
        <b/>
        <sz val="11"/>
        <rFont val="Calibri"/>
        <family val="2"/>
      </rPr>
      <t xml:space="preserve"> - Plain</t>
    </r>
    <r>
      <rPr>
        <sz val="11"/>
        <rFont val="Calibri"/>
        <family val="2"/>
      </rPr>
      <t xml:space="preserve">
10 Gauge</t>
    </r>
  </si>
  <si>
    <r>
      <t>Materiel: 100% PEVA (90%PE+10%EVA), 
10 Gauge</t>
    </r>
    <r>
      <rPr>
        <b/>
        <sz val="11"/>
        <rFont val="Calibri"/>
        <family val="2"/>
      </rPr>
      <t>(150gsm)</t>
    </r>
    <r>
      <rPr>
        <sz val="11"/>
        <rFont val="Calibri"/>
        <family val="2"/>
      </rPr>
      <t xml:space="preserve"> ,12 metal grommets+3magnets  with reinforce mesh hem</t>
    </r>
  </si>
  <si>
    <t>3924.90.0055</t>
  </si>
  <si>
    <r>
      <rPr>
        <b/>
        <sz val="11"/>
        <rFont val="Calibri"/>
        <family val="2"/>
      </rPr>
      <t>Embossed</t>
    </r>
    <r>
      <rPr>
        <sz val="11"/>
        <rFont val="Calibri"/>
        <family val="2"/>
      </rPr>
      <t xml:space="preserve"> PEVA
10 Gauge</t>
    </r>
  </si>
  <si>
    <r>
      <t>Materiel: 100% PEVA (90%PE+10%EVA), 
10 Gauge</t>
    </r>
    <r>
      <rPr>
        <b/>
        <sz val="11"/>
        <rFont val="Calibri"/>
        <family val="2"/>
      </rPr>
      <t xml:space="preserve"> (180gsm)</t>
    </r>
    <r>
      <rPr>
        <sz val="11"/>
        <rFont val="Calibri"/>
        <family val="2"/>
      </rPr>
      <t xml:space="preserve"> ,12 metal grommets+3magnets  with reinforce mesh hem</t>
    </r>
  </si>
  <si>
    <t>3924.90.0056</t>
  </si>
  <si>
    <t>Clear</t>
  </si>
  <si>
    <t>Frosted</t>
  </si>
  <si>
    <t>10 Gauge PEVA Shower Curtain</t>
  </si>
  <si>
    <t>PEVA Shower Curtain</t>
  </si>
  <si>
    <r>
      <t xml:space="preserve">Bellyband and </t>
    </r>
    <r>
      <rPr>
        <sz val="11"/>
        <color rgb="FFFF0000"/>
        <rFont val="Calibri"/>
        <family val="2"/>
      </rPr>
      <t>cardboard</t>
    </r>
    <r>
      <rPr>
        <sz val="11"/>
        <rFont val="Calibri"/>
        <family val="2"/>
      </rPr>
      <t xml:space="preserve"> hanger</t>
    </r>
  </si>
  <si>
    <t>LA70-0614</t>
  </si>
  <si>
    <t>LA70-0613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</si>
</sst>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_(* #,##0_);_(* \(#,##0\);_(* &quot;-&quot;??_);_(@_)"/>
    <numFmt numFmtId="181" formatCode="0.0%"/>
    <numFmt numFmtId="182" formatCode="0.0"/>
    <numFmt numFmtId="183" formatCode="0.000"/>
    <numFmt numFmtId="184" formatCode="_([$$-409]* #,##0.00_);_([$$-409]* \(#,##0.00\);_([$$-409]* &quot;-&quot;??_);_(@_)"/>
    <numFmt numFmtId="185" formatCode="&quot;$&quot;#,##0"/>
    <numFmt numFmtId="186" formatCode="[$-409]d/mmm;@"/>
    <numFmt numFmtId="187" formatCode="0.000_);[Red]\(0.000\)"/>
    <numFmt numFmtId="188" formatCode="0.00_ "/>
    <numFmt numFmtId="189" formatCode="\$#,##0.000_);[Red]\(\$#,##0.000\)"/>
    <numFmt numFmtId="190" formatCode="#,##0.0_);\(#,##0.0\)"/>
  </numFmts>
  <fonts count="38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rgb="FFFF0000"/>
      <name val="Calibri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name val="Arial"/>
      <family val="2"/>
      <charset val="177"/>
    </font>
    <font>
      <b/>
      <sz val="10"/>
      <color theme="1"/>
      <name val="Arial"/>
      <family val="2"/>
    </font>
    <font>
      <sz val="12"/>
      <color rgb="FFFF0000"/>
      <name val="Aptos"/>
      <family val="2"/>
    </font>
    <font>
      <sz val="8"/>
      <name val="宋体"/>
      <family val="3"/>
      <charset val="134"/>
    </font>
    <font>
      <sz val="12"/>
      <color rgb="FF0000FF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Calibri"/>
      <family val="2"/>
    </font>
    <font>
      <sz val="12"/>
      <color rgb="FFFF0000"/>
      <name val="宋体"/>
      <family val="3"/>
      <charset val="134"/>
    </font>
    <font>
      <sz val="8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rgb="FF0000FF"/>
      <name val="Calibri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16" fillId="0" borderId="0" applyFont="0" applyFill="0" applyBorder="0" applyAlignment="0" applyProtection="0"/>
    <xf numFmtId="184" fontId="3" fillId="0" borderId="0"/>
    <xf numFmtId="0" fontId="16" fillId="0" borderId="0"/>
    <xf numFmtId="177" fontId="19" fillId="0" borderId="0" applyFont="0" applyFill="0" applyBorder="0" applyAlignment="0" applyProtection="0"/>
    <xf numFmtId="0" fontId="19" fillId="0" borderId="0">
      <alignment vertical="center"/>
    </xf>
    <xf numFmtId="186" fontId="3" fillId="0" borderId="0" applyProtection="0"/>
    <xf numFmtId="179" fontId="3" fillId="0" borderId="0"/>
    <xf numFmtId="0" fontId="16" fillId="0" borderId="0"/>
    <xf numFmtId="0" fontId="3" fillId="0" borderId="0"/>
    <xf numFmtId="0" fontId="25" fillId="0" borderId="0"/>
    <xf numFmtId="176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0" borderId="0"/>
    <xf numFmtId="179" fontId="19" fillId="0" borderId="0">
      <alignment vertical="center"/>
    </xf>
    <xf numFmtId="179" fontId="16" fillId="0" borderId="0"/>
    <xf numFmtId="179" fontId="3" fillId="0" borderId="0"/>
    <xf numFmtId="179" fontId="25" fillId="0" borderId="0"/>
    <xf numFmtId="179" fontId="16" fillId="0" borderId="0"/>
  </cellStyleXfs>
  <cellXfs count="325">
    <xf numFmtId="0" fontId="0" fillId="0" borderId="0" xfId="0"/>
    <xf numFmtId="9" fontId="0" fillId="0" borderId="0" xfId="0" applyNumberFormat="1"/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/>
    <xf numFmtId="178" fontId="3" fillId="0" borderId="0" xfId="2" applyNumberFormat="1" applyAlignment="1" applyProtection="1">
      <alignment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13" fillId="8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9" borderId="1" xfId="4" applyFont="1" applyFill="1" applyBorder="1" applyAlignment="1">
      <alignment horizontal="center" wrapText="1"/>
    </xf>
    <xf numFmtId="178" fontId="1" fillId="10" borderId="2" xfId="0" applyNumberFormat="1" applyFont="1" applyFill="1" applyBorder="1" applyAlignment="1">
      <alignment horizontal="center" wrapText="1"/>
    </xf>
    <xf numFmtId="178" fontId="1" fillId="6" borderId="1" xfId="0" applyNumberFormat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15" fillId="0" borderId="1" xfId="1" applyNumberFormat="1" applyFont="1" applyBorder="1" applyAlignment="1">
      <alignment wrapText="1"/>
    </xf>
    <xf numFmtId="1" fontId="15" fillId="0" borderId="1" xfId="1" applyNumberFormat="1" applyFont="1" applyBorder="1" applyAlignment="1">
      <alignment wrapText="1"/>
    </xf>
    <xf numFmtId="178" fontId="1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15" fillId="9" borderId="1" xfId="1" applyNumberFormat="1" applyFont="1" applyFill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78" fontId="15" fillId="3" borderId="1" xfId="1" applyNumberFormat="1" applyFont="1" applyFill="1" applyBorder="1" applyAlignment="1">
      <alignment wrapText="1"/>
    </xf>
    <xf numFmtId="10" fontId="15" fillId="3" borderId="1" xfId="1" applyNumberFormat="1" applyFont="1" applyFill="1" applyBorder="1" applyAlignment="1">
      <alignment wrapText="1"/>
    </xf>
    <xf numFmtId="178" fontId="1" fillId="3" borderId="1" xfId="0" applyNumberFormat="1" applyFont="1" applyFill="1" applyBorder="1" applyAlignment="1">
      <alignment horizontal="center" wrapText="1"/>
    </xf>
    <xf numFmtId="180" fontId="8" fillId="0" borderId="1" xfId="6" applyNumberFormat="1" applyFont="1" applyFill="1" applyBorder="1" applyAlignment="1">
      <alignment horizontal="center" vertical="center" wrapText="1"/>
    </xf>
    <xf numFmtId="2" fontId="9" fillId="0" borderId="1" xfId="1" applyNumberFormat="1" applyFont="1" applyBorder="1" applyAlignment="1">
      <alignment wrapText="1"/>
    </xf>
    <xf numFmtId="182" fontId="1" fillId="0" borderId="1" xfId="0" applyNumberFormat="1" applyFont="1" applyBorder="1" applyAlignment="1">
      <alignment horizontal="center" wrapText="1"/>
    </xf>
    <xf numFmtId="182" fontId="0" fillId="0" borderId="0" xfId="0" applyNumberFormat="1" applyAlignment="1">
      <alignment wrapText="1"/>
    </xf>
    <xf numFmtId="2" fontId="1" fillId="0" borderId="1" xfId="0" applyNumberFormat="1" applyFont="1" applyBorder="1" applyAlignment="1">
      <alignment wrapText="1"/>
    </xf>
    <xf numFmtId="183" fontId="15" fillId="0" borderId="1" xfId="1" applyNumberFormat="1" applyFont="1" applyBorder="1" applyAlignment="1">
      <alignment wrapText="1"/>
    </xf>
    <xf numFmtId="183" fontId="0" fillId="0" borderId="0" xfId="0" applyNumberFormat="1" applyAlignment="1">
      <alignment wrapText="1"/>
    </xf>
    <xf numFmtId="0" fontId="2" fillId="0" borderId="0" xfId="4" applyAlignment="1">
      <alignment wrapText="1"/>
    </xf>
    <xf numFmtId="178" fontId="9" fillId="3" borderId="2" xfId="1" applyNumberFormat="1" applyFont="1" applyFill="1" applyBorder="1" applyAlignment="1">
      <alignment wrapText="1"/>
    </xf>
    <xf numFmtId="178" fontId="9" fillId="12" borderId="1" xfId="1" applyNumberFormat="1" applyFont="1" applyFill="1" applyBorder="1" applyAlignment="1">
      <alignment wrapText="1"/>
    </xf>
    <xf numFmtId="178" fontId="15" fillId="11" borderId="1" xfId="1" applyNumberFormat="1" applyFont="1" applyFill="1" applyBorder="1" applyAlignment="1">
      <alignment wrapText="1"/>
    </xf>
    <xf numFmtId="0" fontId="9" fillId="0" borderId="0" xfId="2" applyFont="1" applyProtection="1">
      <protection locked="0"/>
    </xf>
    <xf numFmtId="178" fontId="9" fillId="0" borderId="0" xfId="2" applyNumberFormat="1" applyFont="1" applyAlignment="1" applyProtection="1">
      <alignment horizontal="left"/>
      <protection locked="0"/>
    </xf>
    <xf numFmtId="0" fontId="9" fillId="0" borderId="0" xfId="2" applyFont="1" applyAlignment="1" applyProtection="1">
      <alignment horizontal="left"/>
      <protection locked="0"/>
    </xf>
    <xf numFmtId="0" fontId="3" fillId="0" borderId="0" xfId="8" applyFont="1" applyAlignment="1">
      <alignment horizontal="center"/>
    </xf>
    <xf numFmtId="1" fontId="3" fillId="0" borderId="0" xfId="8" applyNumberFormat="1" applyFont="1" applyAlignment="1">
      <alignment horizontal="center"/>
    </xf>
    <xf numFmtId="177" fontId="3" fillId="0" borderId="0" xfId="9" applyFont="1" applyAlignment="1">
      <alignment horizontal="center"/>
    </xf>
    <xf numFmtId="9" fontId="3" fillId="0" borderId="0" xfId="8" applyNumberFormat="1" applyFont="1" applyAlignment="1">
      <alignment horizontal="center"/>
    </xf>
    <xf numFmtId="180" fontId="3" fillId="0" borderId="0" xfId="9" applyNumberFormat="1" applyFont="1" applyAlignment="1">
      <alignment horizontal="center"/>
    </xf>
    <xf numFmtId="0" fontId="16" fillId="0" borderId="0" xfId="8" applyAlignment="1">
      <alignment horizontal="center"/>
    </xf>
    <xf numFmtId="0" fontId="20" fillId="0" borderId="7" xfId="10" applyFont="1" applyBorder="1">
      <alignment vertical="center"/>
    </xf>
    <xf numFmtId="0" fontId="21" fillId="0" borderId="8" xfId="10" applyFont="1" applyBorder="1">
      <alignment vertical="center"/>
    </xf>
    <xf numFmtId="0" fontId="20" fillId="0" borderId="8" xfId="10" applyFont="1" applyBorder="1">
      <alignment vertical="center"/>
    </xf>
    <xf numFmtId="0" fontId="21" fillId="0" borderId="8" xfId="10" applyFont="1" applyBorder="1" applyAlignment="1">
      <alignment horizontal="left" vertical="center"/>
    </xf>
    <xf numFmtId="0" fontId="21" fillId="0" borderId="9" xfId="10" applyFont="1" applyBorder="1">
      <alignment vertical="center"/>
    </xf>
    <xf numFmtId="0" fontId="20" fillId="0" borderId="0" xfId="10" applyFont="1">
      <alignment vertical="center"/>
    </xf>
    <xf numFmtId="0" fontId="20" fillId="0" borderId="10" xfId="10" applyFont="1" applyBorder="1">
      <alignment vertical="center"/>
    </xf>
    <xf numFmtId="0" fontId="21" fillId="0" borderId="1" xfId="10" applyFont="1" applyBorder="1">
      <alignment vertical="center"/>
    </xf>
    <xf numFmtId="0" fontId="20" fillId="0" borderId="1" xfId="10" applyFont="1" applyBorder="1">
      <alignment vertical="center"/>
    </xf>
    <xf numFmtId="0" fontId="21" fillId="0" borderId="1" xfId="10" applyFont="1" applyBorder="1" applyAlignment="1">
      <alignment horizontal="left" vertical="center"/>
    </xf>
    <xf numFmtId="0" fontId="21" fillId="0" borderId="11" xfId="10" applyFont="1" applyBorder="1">
      <alignment vertical="center"/>
    </xf>
    <xf numFmtId="185" fontId="21" fillId="0" borderId="1" xfId="10" applyNumberFormat="1" applyFont="1" applyBorder="1" applyAlignment="1">
      <alignment horizontal="left" vertical="center"/>
    </xf>
    <xf numFmtId="0" fontId="20" fillId="0" borderId="12" xfId="10" applyFont="1" applyBorder="1">
      <alignment vertical="center"/>
    </xf>
    <xf numFmtId="0" fontId="21" fillId="0" borderId="3" xfId="10" applyFont="1" applyBorder="1">
      <alignment vertical="center"/>
    </xf>
    <xf numFmtId="0" fontId="20" fillId="0" borderId="3" xfId="10" applyFont="1" applyBorder="1">
      <alignment vertical="center"/>
    </xf>
    <xf numFmtId="14" fontId="21" fillId="0" borderId="3" xfId="10" applyNumberFormat="1" applyFont="1" applyBorder="1" applyAlignment="1">
      <alignment horizontal="left" vertical="center"/>
    </xf>
    <xf numFmtId="0" fontId="21" fillId="0" borderId="13" xfId="10" applyFont="1" applyBorder="1">
      <alignment vertical="center"/>
    </xf>
    <xf numFmtId="0" fontId="3" fillId="0" borderId="0" xfId="3" applyAlignment="1">
      <alignment horizontal="center"/>
    </xf>
    <xf numFmtId="187" fontId="9" fillId="0" borderId="1" xfId="11" applyNumberFormat="1" applyFont="1" applyBorder="1" applyAlignment="1">
      <alignment horizontal="center" wrapText="1"/>
    </xf>
    <xf numFmtId="0" fontId="9" fillId="0" borderId="1" xfId="3" applyFont="1" applyBorder="1" applyAlignment="1">
      <alignment horizontal="center" wrapText="1"/>
    </xf>
    <xf numFmtId="0" fontId="20" fillId="0" borderId="1" xfId="10" applyFont="1" applyBorder="1" applyAlignment="1">
      <alignment vertical="center" wrapText="1"/>
    </xf>
    <xf numFmtId="10" fontId="20" fillId="0" borderId="1" xfId="10" applyNumberFormat="1" applyFont="1" applyBorder="1" applyAlignment="1">
      <alignment vertical="center" wrapText="1"/>
    </xf>
    <xf numFmtId="0" fontId="22" fillId="3" borderId="10" xfId="3" applyFont="1" applyFill="1" applyBorder="1" applyAlignment="1">
      <alignment horizontal="left" wrapText="1"/>
    </xf>
    <xf numFmtId="0" fontId="9" fillId="3" borderId="1" xfId="3" applyFont="1" applyFill="1" applyBorder="1" applyAlignment="1">
      <alignment horizontal="center" wrapText="1"/>
    </xf>
    <xf numFmtId="0" fontId="23" fillId="3" borderId="1" xfId="3" applyFont="1" applyFill="1" applyBorder="1" applyAlignment="1">
      <alignment horizontal="center" wrapText="1"/>
    </xf>
    <xf numFmtId="1" fontId="9" fillId="3" borderId="1" xfId="3" applyNumberFormat="1" applyFont="1" applyFill="1" applyBorder="1" applyAlignment="1">
      <alignment horizontal="center" wrapText="1"/>
    </xf>
    <xf numFmtId="177" fontId="9" fillId="3" borderId="1" xfId="9" applyFont="1" applyFill="1" applyBorder="1" applyAlignment="1">
      <alignment horizontal="center" wrapText="1"/>
    </xf>
    <xf numFmtId="0" fontId="22" fillId="3" borderId="1" xfId="3" applyFont="1" applyFill="1" applyBorder="1" applyAlignment="1">
      <alignment horizontal="center" wrapText="1"/>
    </xf>
    <xf numFmtId="180" fontId="9" fillId="3" borderId="1" xfId="9" applyNumberFormat="1" applyFont="1" applyFill="1" applyBorder="1" applyAlignment="1">
      <alignment horizontal="center" wrapText="1"/>
    </xf>
    <xf numFmtId="180" fontId="9" fillId="3" borderId="11" xfId="9" applyNumberFormat="1" applyFont="1" applyFill="1" applyBorder="1" applyAlignment="1">
      <alignment horizontal="center" wrapText="1"/>
    </xf>
    <xf numFmtId="0" fontId="3" fillId="0" borderId="0" xfId="3" applyAlignment="1">
      <alignment horizontal="center" wrapText="1"/>
    </xf>
    <xf numFmtId="0" fontId="9" fillId="14" borderId="1" xfId="3" applyFont="1" applyFill="1" applyBorder="1" applyAlignment="1">
      <alignment horizontal="left" wrapText="1"/>
    </xf>
    <xf numFmtId="0" fontId="9" fillId="14" borderId="1" xfId="3" applyFont="1" applyFill="1" applyBorder="1" applyAlignment="1">
      <alignment horizontal="center" wrapText="1"/>
    </xf>
    <xf numFmtId="0" fontId="24" fillId="14" borderId="1" xfId="8" applyFont="1" applyFill="1" applyBorder="1" applyAlignment="1">
      <alignment horizontal="center"/>
    </xf>
    <xf numFmtId="0" fontId="3" fillId="14" borderId="1" xfId="8" applyFont="1" applyFill="1" applyBorder="1" applyAlignment="1">
      <alignment horizontal="center"/>
    </xf>
    <xf numFmtId="1" fontId="3" fillId="14" borderId="1" xfId="8" applyNumberFormat="1" applyFont="1" applyFill="1" applyBorder="1" applyAlignment="1">
      <alignment horizontal="center"/>
    </xf>
    <xf numFmtId="177" fontId="3" fillId="14" borderId="1" xfId="9" applyFont="1" applyFill="1" applyBorder="1" applyAlignment="1">
      <alignment horizontal="center"/>
    </xf>
    <xf numFmtId="0" fontId="22" fillId="14" borderId="1" xfId="8" applyFont="1" applyFill="1" applyBorder="1" applyAlignment="1">
      <alignment horizontal="center"/>
    </xf>
    <xf numFmtId="180" fontId="3" fillId="14" borderId="1" xfId="9" applyNumberFormat="1" applyFont="1" applyFill="1" applyBorder="1" applyAlignment="1">
      <alignment horizontal="center"/>
    </xf>
    <xf numFmtId="180" fontId="3" fillId="14" borderId="11" xfId="9" applyNumberFormat="1" applyFont="1" applyFill="1" applyBorder="1" applyAlignment="1">
      <alignment horizontal="center"/>
    </xf>
    <xf numFmtId="0" fontId="3" fillId="0" borderId="0" xfId="8" applyFont="1" applyAlignment="1">
      <alignment horizontal="center" wrapText="1"/>
    </xf>
    <xf numFmtId="0" fontId="21" fillId="0" borderId="10" xfId="10" applyFont="1" applyBorder="1" applyAlignment="1">
      <alignment vertical="center" wrapText="1"/>
    </xf>
    <xf numFmtId="0" fontId="3" fillId="0" borderId="1" xfId="13" applyFont="1" applyBorder="1" applyAlignment="1">
      <alignment horizontal="center" vertical="center" wrapText="1"/>
    </xf>
    <xf numFmtId="0" fontId="7" fillId="0" borderId="1" xfId="13" applyFont="1" applyBorder="1" applyAlignment="1">
      <alignment horizontal="center" vertical="center" wrapText="1"/>
    </xf>
    <xf numFmtId="180" fontId="3" fillId="15" borderId="1" xfId="9" applyNumberFormat="1" applyFont="1" applyFill="1" applyBorder="1" applyAlignment="1">
      <alignment horizontal="center" vertical="center"/>
    </xf>
    <xf numFmtId="0" fontId="3" fillId="0" borderId="1" xfId="13" applyFont="1" applyBorder="1" applyAlignment="1">
      <alignment horizontal="left" vertical="center" wrapText="1"/>
    </xf>
    <xf numFmtId="0" fontId="21" fillId="13" borderId="1" xfId="14" applyFont="1" applyFill="1" applyBorder="1" applyAlignment="1">
      <alignment horizontal="center" vertical="center" wrapText="1"/>
    </xf>
    <xf numFmtId="0" fontId="20" fillId="13" borderId="1" xfId="14" applyFont="1" applyFill="1" applyBorder="1" applyAlignment="1">
      <alignment horizontal="center" vertical="center" wrapText="1"/>
    </xf>
    <xf numFmtId="26" fontId="24" fillId="0" borderId="1" xfId="10" applyNumberFormat="1" applyFont="1" applyBorder="1" applyAlignment="1">
      <alignment horizontal="center" vertical="center" wrapText="1"/>
    </xf>
    <xf numFmtId="0" fontId="7" fillId="9" borderId="1" xfId="10" applyFont="1" applyFill="1" applyBorder="1" applyAlignment="1">
      <alignment horizontal="center" vertical="center" wrapText="1"/>
    </xf>
    <xf numFmtId="188" fontId="7" fillId="9" borderId="1" xfId="10" applyNumberFormat="1" applyFont="1" applyFill="1" applyBorder="1" applyAlignment="1">
      <alignment horizontal="center" vertical="center" wrapText="1"/>
    </xf>
    <xf numFmtId="0" fontId="3" fillId="0" borderId="1" xfId="15" applyFont="1" applyBorder="1" applyAlignment="1">
      <alignment horizontal="center" vertical="center" wrapText="1"/>
    </xf>
    <xf numFmtId="177" fontId="3" fillId="0" borderId="1" xfId="9" applyFont="1" applyBorder="1" applyAlignment="1">
      <alignment horizontal="center" vertical="center"/>
    </xf>
    <xf numFmtId="180" fontId="3" fillId="0" borderId="1" xfId="9" applyNumberFormat="1" applyFont="1" applyBorder="1" applyAlignment="1">
      <alignment horizontal="center" vertical="center"/>
    </xf>
    <xf numFmtId="176" fontId="3" fillId="0" borderId="1" xfId="16" applyFont="1" applyBorder="1" applyAlignment="1">
      <alignment horizontal="center" vertical="center"/>
    </xf>
    <xf numFmtId="176" fontId="3" fillId="0" borderId="1" xfId="8" applyNumberFormat="1" applyFont="1" applyBorder="1" applyAlignment="1">
      <alignment horizontal="center" vertical="center"/>
    </xf>
    <xf numFmtId="0" fontId="3" fillId="0" borderId="1" xfId="8" applyFont="1" applyBorder="1" applyAlignment="1">
      <alignment horizontal="center" vertical="center"/>
    </xf>
    <xf numFmtId="10" fontId="3" fillId="0" borderId="1" xfId="8" applyNumberFormat="1" applyFont="1" applyBorder="1" applyAlignment="1">
      <alignment horizontal="center" vertical="center"/>
    </xf>
    <xf numFmtId="176" fontId="3" fillId="0" borderId="1" xfId="8" applyNumberFormat="1" applyFont="1" applyBorder="1" applyAlignment="1">
      <alignment horizontal="center"/>
    </xf>
    <xf numFmtId="0" fontId="3" fillId="0" borderId="1" xfId="8" applyFont="1" applyBorder="1" applyAlignment="1">
      <alignment horizontal="center"/>
    </xf>
    <xf numFmtId="181" fontId="3" fillId="0" borderId="1" xfId="17" applyNumberFormat="1" applyFont="1" applyBorder="1" applyAlignment="1">
      <alignment horizontal="center" vertical="center"/>
    </xf>
    <xf numFmtId="176" fontId="22" fillId="9" borderId="1" xfId="16" applyFont="1" applyFill="1" applyBorder="1" applyAlignment="1">
      <alignment horizontal="center" vertical="center"/>
    </xf>
    <xf numFmtId="0" fontId="3" fillId="0" borderId="1" xfId="16" applyNumberFormat="1" applyFont="1" applyBorder="1" applyAlignment="1">
      <alignment horizontal="center" vertical="center"/>
    </xf>
    <xf numFmtId="9" fontId="3" fillId="0" borderId="1" xfId="17" applyFont="1" applyBorder="1" applyAlignment="1">
      <alignment horizontal="center" vertical="center"/>
    </xf>
    <xf numFmtId="177" fontId="3" fillId="15" borderId="1" xfId="9" applyFont="1" applyFill="1" applyBorder="1" applyAlignment="1">
      <alignment horizontal="center" vertical="center"/>
    </xf>
    <xf numFmtId="0" fontId="10" fillId="0" borderId="1" xfId="10" applyFont="1" applyBorder="1">
      <alignment vertical="center"/>
    </xf>
    <xf numFmtId="180" fontId="3" fillId="15" borderId="11" xfId="9" applyNumberFormat="1" applyFont="1" applyFill="1" applyBorder="1" applyAlignment="1">
      <alignment horizontal="center" vertical="center"/>
    </xf>
    <xf numFmtId="0" fontId="7" fillId="9" borderId="0" xfId="8" applyFont="1" applyFill="1" applyAlignment="1">
      <alignment horizontal="center" wrapText="1"/>
    </xf>
    <xf numFmtId="0" fontId="3" fillId="0" borderId="10" xfId="8" applyFont="1" applyBorder="1" applyAlignment="1">
      <alignment horizontal="center"/>
    </xf>
    <xf numFmtId="0" fontId="3" fillId="0" borderId="1" xfId="8" applyFont="1" applyBorder="1" applyAlignment="1">
      <alignment horizontal="left"/>
    </xf>
    <xf numFmtId="0" fontId="9" fillId="0" borderId="1" xfId="8" applyFont="1" applyBorder="1" applyAlignment="1">
      <alignment horizontal="center"/>
    </xf>
    <xf numFmtId="0" fontId="24" fillId="0" borderId="1" xfId="8" applyFont="1" applyBorder="1" applyAlignment="1">
      <alignment horizontal="center"/>
    </xf>
    <xf numFmtId="1" fontId="3" fillId="0" borderId="1" xfId="8" applyNumberFormat="1" applyFont="1" applyBorder="1" applyAlignment="1">
      <alignment horizontal="center"/>
    </xf>
    <xf numFmtId="177" fontId="3" fillId="0" borderId="1" xfId="9" applyFont="1" applyBorder="1" applyAlignment="1">
      <alignment horizontal="center"/>
    </xf>
    <xf numFmtId="0" fontId="22" fillId="0" borderId="1" xfId="8" applyFont="1" applyBorder="1" applyAlignment="1">
      <alignment horizontal="center"/>
    </xf>
    <xf numFmtId="180" fontId="3" fillId="0" borderId="1" xfId="9" applyNumberFormat="1" applyFont="1" applyBorder="1" applyAlignment="1">
      <alignment horizontal="center"/>
    </xf>
    <xf numFmtId="180" fontId="3" fillId="0" borderId="11" xfId="9" applyNumberFormat="1" applyFont="1" applyBorder="1" applyAlignment="1">
      <alignment horizontal="center"/>
    </xf>
    <xf numFmtId="0" fontId="3" fillId="16" borderId="0" xfId="3" applyFill="1" applyAlignment="1">
      <alignment horizontal="center" wrapText="1"/>
    </xf>
    <xf numFmtId="185" fontId="22" fillId="14" borderId="1" xfId="8" applyNumberFormat="1" applyFont="1" applyFill="1" applyBorder="1" applyAlignment="1">
      <alignment horizontal="center"/>
    </xf>
    <xf numFmtId="0" fontId="3" fillId="9" borderId="1" xfId="8" applyFont="1" applyFill="1" applyBorder="1" applyAlignment="1">
      <alignment horizontal="left"/>
    </xf>
    <xf numFmtId="0" fontId="9" fillId="9" borderId="0" xfId="8" applyFont="1" applyFill="1" applyAlignment="1">
      <alignment horizontal="center" wrapText="1"/>
    </xf>
    <xf numFmtId="0" fontId="3" fillId="0" borderId="1" xfId="18" applyFont="1" applyBorder="1" applyAlignment="1">
      <alignment horizontal="center" vertical="center" wrapText="1"/>
    </xf>
    <xf numFmtId="0" fontId="3" fillId="9" borderId="1" xfId="10" applyFont="1" applyFill="1" applyBorder="1" applyAlignment="1"/>
    <xf numFmtId="49" fontId="3" fillId="9" borderId="1" xfId="10" applyNumberFormat="1" applyFont="1" applyFill="1" applyBorder="1" applyAlignment="1"/>
    <xf numFmtId="189" fontId="23" fillId="0" borderId="1" xfId="10" applyNumberFormat="1" applyFont="1" applyBorder="1" applyAlignment="1">
      <alignment horizontal="center" vertical="center" wrapText="1"/>
    </xf>
    <xf numFmtId="189" fontId="23" fillId="17" borderId="1" xfId="10" applyNumberFormat="1" applyFont="1" applyFill="1" applyBorder="1" applyAlignment="1">
      <alignment horizontal="center" vertical="center" wrapText="1"/>
    </xf>
    <xf numFmtId="185" fontId="7" fillId="0" borderId="1" xfId="16" applyNumberFormat="1" applyFont="1" applyBorder="1" applyAlignment="1">
      <alignment horizontal="center" vertical="center"/>
    </xf>
    <xf numFmtId="0" fontId="7" fillId="0" borderId="1" xfId="10" applyFont="1" applyBorder="1">
      <alignment vertical="center"/>
    </xf>
    <xf numFmtId="10" fontId="7" fillId="0" borderId="1" xfId="10" applyNumberFormat="1" applyFont="1" applyBorder="1" applyAlignment="1">
      <alignment horizontal="right" vertical="center"/>
    </xf>
    <xf numFmtId="178" fontId="22" fillId="9" borderId="1" xfId="16" applyNumberFormat="1" applyFont="1" applyFill="1" applyBorder="1" applyAlignment="1">
      <alignment horizontal="center" vertical="center"/>
    </xf>
    <xf numFmtId="1" fontId="3" fillId="15" borderId="1" xfId="9" applyNumberFormat="1" applyFont="1" applyFill="1" applyBorder="1" applyAlignment="1">
      <alignment horizontal="center" vertical="center"/>
    </xf>
    <xf numFmtId="180" fontId="3" fillId="0" borderId="1" xfId="9" applyNumberFormat="1" applyFont="1" applyFill="1" applyBorder="1" applyAlignment="1">
      <alignment horizontal="center" vertical="center"/>
    </xf>
    <xf numFmtId="180" fontId="3" fillId="0" borderId="11" xfId="9" applyNumberFormat="1" applyFont="1" applyFill="1" applyBorder="1" applyAlignment="1">
      <alignment horizontal="center" vertical="center"/>
    </xf>
    <xf numFmtId="176" fontId="3" fillId="9" borderId="1" xfId="16" applyFont="1" applyFill="1" applyBorder="1" applyAlignment="1">
      <alignment horizontal="center" vertical="center"/>
    </xf>
    <xf numFmtId="181" fontId="16" fillId="0" borderId="0" xfId="17" applyNumberFormat="1" applyFont="1" applyAlignment="1">
      <alignment horizontal="center"/>
    </xf>
    <xf numFmtId="0" fontId="21" fillId="9" borderId="1" xfId="14" applyFont="1" applyFill="1" applyBorder="1" applyAlignment="1">
      <alignment horizontal="center" vertical="center" wrapText="1"/>
    </xf>
    <xf numFmtId="178" fontId="26" fillId="18" borderId="1" xfId="16" applyNumberFormat="1" applyFont="1" applyFill="1" applyBorder="1" applyAlignment="1">
      <alignment horizontal="center" vertical="center"/>
    </xf>
    <xf numFmtId="179" fontId="21" fillId="0" borderId="10" xfId="19" applyFont="1" applyBorder="1" applyAlignment="1">
      <alignment vertical="center" wrapText="1"/>
    </xf>
    <xf numFmtId="179" fontId="3" fillId="0" borderId="1" xfId="20" applyFont="1" applyBorder="1" applyAlignment="1">
      <alignment horizontal="center" vertical="center" wrapText="1"/>
    </xf>
    <xf numFmtId="179" fontId="7" fillId="0" borderId="1" xfId="20" applyFont="1" applyBorder="1" applyAlignment="1">
      <alignment horizontal="center" vertical="center" wrapText="1"/>
    </xf>
    <xf numFmtId="179" fontId="10" fillId="0" borderId="1" xfId="19" applyFont="1" applyBorder="1">
      <alignment vertical="center"/>
    </xf>
    <xf numFmtId="179" fontId="3" fillId="0" borderId="1" xfId="20" applyFont="1" applyBorder="1" applyAlignment="1">
      <alignment horizontal="left" vertical="center" wrapText="1"/>
    </xf>
    <xf numFmtId="179" fontId="21" fillId="13" borderId="1" xfId="21" applyFont="1" applyFill="1" applyBorder="1" applyAlignment="1">
      <alignment horizontal="center" vertical="center" wrapText="1"/>
    </xf>
    <xf numFmtId="179" fontId="21" fillId="9" borderId="1" xfId="21" applyFont="1" applyFill="1" applyBorder="1" applyAlignment="1">
      <alignment horizontal="center" vertical="center" wrapText="1"/>
    </xf>
    <xf numFmtId="0" fontId="21" fillId="9" borderId="1" xfId="21" applyNumberFormat="1" applyFont="1" applyFill="1" applyBorder="1" applyAlignment="1">
      <alignment horizontal="center" vertical="center" wrapText="1"/>
    </xf>
    <xf numFmtId="189" fontId="23" fillId="0" borderId="1" xfId="19" applyNumberFormat="1" applyFont="1" applyBorder="1" applyAlignment="1">
      <alignment horizontal="center" vertical="center" wrapText="1"/>
    </xf>
    <xf numFmtId="189" fontId="23" fillId="17" borderId="1" xfId="19" applyNumberFormat="1" applyFont="1" applyFill="1" applyBorder="1" applyAlignment="1">
      <alignment horizontal="center" vertical="center" wrapText="1"/>
    </xf>
    <xf numFmtId="179" fontId="7" fillId="9" borderId="1" xfId="19" applyFont="1" applyFill="1" applyBorder="1" applyAlignment="1">
      <alignment horizontal="center" vertical="center" wrapText="1"/>
    </xf>
    <xf numFmtId="188" fontId="7" fillId="9" borderId="1" xfId="19" applyNumberFormat="1" applyFont="1" applyFill="1" applyBorder="1" applyAlignment="1">
      <alignment horizontal="center" vertical="center" wrapText="1"/>
    </xf>
    <xf numFmtId="1" fontId="3" fillId="0" borderId="1" xfId="22" applyNumberFormat="1" applyFont="1" applyBorder="1" applyAlignment="1">
      <alignment horizontal="center" vertical="center" wrapText="1"/>
    </xf>
    <xf numFmtId="9" fontId="7" fillId="0" borderId="1" xfId="10" applyNumberFormat="1" applyFont="1" applyBorder="1" applyAlignment="1">
      <alignment horizontal="right" vertical="center"/>
    </xf>
    <xf numFmtId="176" fontId="3" fillId="0" borderId="1" xfId="23" applyNumberFormat="1" applyFont="1" applyBorder="1" applyAlignment="1">
      <alignment horizontal="center" vertical="center"/>
    </xf>
    <xf numFmtId="179" fontId="3" fillId="0" borderId="1" xfId="23" applyFont="1" applyBorder="1" applyAlignment="1">
      <alignment horizontal="center" vertical="center"/>
    </xf>
    <xf numFmtId="1" fontId="3" fillId="4" borderId="1" xfId="9" applyNumberFormat="1" applyFont="1" applyFill="1" applyBorder="1" applyAlignment="1">
      <alignment horizontal="center" vertical="center"/>
    </xf>
    <xf numFmtId="179" fontId="3" fillId="0" borderId="0" xfId="23" applyFont="1" applyAlignment="1">
      <alignment horizontal="center"/>
    </xf>
    <xf numFmtId="179" fontId="16" fillId="0" borderId="0" xfId="23" applyAlignment="1">
      <alignment horizontal="center"/>
    </xf>
    <xf numFmtId="179" fontId="21" fillId="0" borderId="15" xfId="19" applyFont="1" applyBorder="1" applyAlignment="1">
      <alignment vertical="center" wrapText="1"/>
    </xf>
    <xf numFmtId="179" fontId="3" fillId="0" borderId="16" xfId="20" applyFont="1" applyBorder="1" applyAlignment="1">
      <alignment horizontal="center" vertical="center" wrapText="1"/>
    </xf>
    <xf numFmtId="179" fontId="7" fillId="0" borderId="16" xfId="20" applyFont="1" applyBorder="1" applyAlignment="1">
      <alignment horizontal="center" vertical="center" wrapText="1"/>
    </xf>
    <xf numFmtId="179" fontId="10" fillId="0" borderId="16" xfId="19" applyFont="1" applyBorder="1">
      <alignment vertical="center"/>
    </xf>
    <xf numFmtId="179" fontId="3" fillId="0" borderId="16" xfId="20" applyFont="1" applyBorder="1" applyAlignment="1">
      <alignment horizontal="left" vertical="center" wrapText="1"/>
    </xf>
    <xf numFmtId="179" fontId="21" fillId="13" borderId="16" xfId="21" applyFont="1" applyFill="1" applyBorder="1" applyAlignment="1">
      <alignment horizontal="center" vertical="center" wrapText="1"/>
    </xf>
    <xf numFmtId="179" fontId="21" fillId="9" borderId="16" xfId="21" applyFont="1" applyFill="1" applyBorder="1" applyAlignment="1">
      <alignment horizontal="center" vertical="center" wrapText="1"/>
    </xf>
    <xf numFmtId="0" fontId="21" fillId="9" borderId="16" xfId="21" applyNumberFormat="1" applyFont="1" applyFill="1" applyBorder="1" applyAlignment="1">
      <alignment horizontal="center" vertical="center" wrapText="1"/>
    </xf>
    <xf numFmtId="189" fontId="23" fillId="0" borderId="16" xfId="19" applyNumberFormat="1" applyFont="1" applyBorder="1" applyAlignment="1">
      <alignment horizontal="center" vertical="center" wrapText="1"/>
    </xf>
    <xf numFmtId="179" fontId="7" fillId="9" borderId="16" xfId="19" applyFont="1" applyFill="1" applyBorder="1" applyAlignment="1">
      <alignment horizontal="center" vertical="center" wrapText="1"/>
    </xf>
    <xf numFmtId="188" fontId="7" fillId="9" borderId="16" xfId="19" applyNumberFormat="1" applyFont="1" applyFill="1" applyBorder="1" applyAlignment="1">
      <alignment horizontal="center" vertical="center" wrapText="1"/>
    </xf>
    <xf numFmtId="1" fontId="3" fillId="0" borderId="16" xfId="22" applyNumberFormat="1" applyFont="1" applyBorder="1" applyAlignment="1">
      <alignment horizontal="center" vertical="center" wrapText="1"/>
    </xf>
    <xf numFmtId="177" fontId="3" fillId="0" borderId="16" xfId="9" applyFont="1" applyBorder="1" applyAlignment="1">
      <alignment horizontal="center" vertical="center"/>
    </xf>
    <xf numFmtId="180" fontId="3" fillId="0" borderId="16" xfId="9" applyNumberFormat="1" applyFont="1" applyBorder="1" applyAlignment="1">
      <alignment horizontal="center" vertical="center"/>
    </xf>
    <xf numFmtId="185" fontId="7" fillId="0" borderId="16" xfId="16" applyNumberFormat="1" applyFont="1" applyBorder="1" applyAlignment="1">
      <alignment horizontal="center" vertical="center"/>
    </xf>
    <xf numFmtId="176" fontId="3" fillId="0" borderId="16" xfId="8" applyNumberFormat="1" applyFont="1" applyBorder="1" applyAlignment="1">
      <alignment horizontal="center" vertical="center"/>
    </xf>
    <xf numFmtId="0" fontId="7" fillId="0" borderId="16" xfId="10" applyFont="1" applyBorder="1">
      <alignment vertical="center"/>
    </xf>
    <xf numFmtId="9" fontId="7" fillId="0" borderId="16" xfId="10" applyNumberFormat="1" applyFont="1" applyBorder="1" applyAlignment="1">
      <alignment horizontal="right" vertical="center"/>
    </xf>
    <xf numFmtId="176" fontId="3" fillId="0" borderId="16" xfId="16" applyFont="1" applyBorder="1" applyAlignment="1">
      <alignment horizontal="center" vertical="center"/>
    </xf>
    <xf numFmtId="176" fontId="3" fillId="0" borderId="16" xfId="23" applyNumberFormat="1" applyFont="1" applyBorder="1" applyAlignment="1">
      <alignment horizontal="center" vertical="center"/>
    </xf>
    <xf numFmtId="181" fontId="3" fillId="0" borderId="16" xfId="17" applyNumberFormat="1" applyFont="1" applyBorder="1" applyAlignment="1">
      <alignment horizontal="center" vertical="center"/>
    </xf>
    <xf numFmtId="178" fontId="26" fillId="18" borderId="16" xfId="16" applyNumberFormat="1" applyFont="1" applyFill="1" applyBorder="1" applyAlignment="1">
      <alignment horizontal="center" vertical="center"/>
    </xf>
    <xf numFmtId="0" fontId="3" fillId="0" borderId="16" xfId="16" applyNumberFormat="1" applyFont="1" applyBorder="1" applyAlignment="1">
      <alignment horizontal="center" vertical="center"/>
    </xf>
    <xf numFmtId="178" fontId="22" fillId="9" borderId="16" xfId="16" applyNumberFormat="1" applyFont="1" applyFill="1" applyBorder="1" applyAlignment="1">
      <alignment horizontal="center" vertical="center"/>
    </xf>
    <xf numFmtId="179" fontId="3" fillId="0" borderId="16" xfId="23" applyFont="1" applyBorder="1" applyAlignment="1">
      <alignment horizontal="center" vertical="center"/>
    </xf>
    <xf numFmtId="9" fontId="3" fillId="0" borderId="16" xfId="17" applyFont="1" applyBorder="1" applyAlignment="1">
      <alignment horizontal="center" vertical="center"/>
    </xf>
    <xf numFmtId="1" fontId="3" fillId="15" borderId="16" xfId="9" applyNumberFormat="1" applyFont="1" applyFill="1" applyBorder="1" applyAlignment="1">
      <alignment horizontal="center" vertical="center"/>
    </xf>
    <xf numFmtId="177" fontId="3" fillId="15" borderId="16" xfId="9" applyFont="1" applyFill="1" applyBorder="1" applyAlignment="1">
      <alignment horizontal="center" vertical="center"/>
    </xf>
    <xf numFmtId="180" fontId="3" fillId="15" borderId="17" xfId="9" applyNumberFormat="1" applyFont="1" applyFill="1" applyBorder="1" applyAlignment="1">
      <alignment horizontal="center" vertical="center"/>
    </xf>
    <xf numFmtId="0" fontId="9" fillId="9" borderId="0" xfId="8" applyFont="1" applyFill="1" applyAlignment="1">
      <alignment horizontal="center"/>
    </xf>
    <xf numFmtId="0" fontId="9" fillId="9" borderId="0" xfId="8" applyFont="1" applyFill="1" applyAlignment="1">
      <alignment horizontal="left"/>
    </xf>
    <xf numFmtId="0" fontId="24" fillId="0" borderId="0" xfId="8" applyFont="1" applyAlignment="1">
      <alignment horizontal="center"/>
    </xf>
    <xf numFmtId="0" fontId="9" fillId="0" borderId="0" xfId="8" applyFont="1" applyAlignment="1">
      <alignment horizontal="center"/>
    </xf>
    <xf numFmtId="10" fontId="9" fillId="0" borderId="0" xfId="17" applyNumberFormat="1" applyFont="1" applyAlignment="1">
      <alignment horizontal="center"/>
    </xf>
    <xf numFmtId="178" fontId="3" fillId="0" borderId="0" xfId="9" applyNumberFormat="1" applyFont="1" applyAlignment="1">
      <alignment horizontal="center"/>
    </xf>
    <xf numFmtId="0" fontId="21" fillId="0" borderId="1" xfId="10" applyFont="1" applyBorder="1" applyAlignment="1">
      <alignment vertical="center" wrapText="1"/>
    </xf>
    <xf numFmtId="0" fontId="27" fillId="0" borderId="1" xfId="10" applyFont="1" applyBorder="1" applyAlignment="1"/>
    <xf numFmtId="0" fontId="7" fillId="9" borderId="1" xfId="13" applyFont="1" applyFill="1" applyBorder="1" applyAlignment="1">
      <alignment horizontal="center" vertical="center" wrapText="1"/>
    </xf>
    <xf numFmtId="0" fontId="2" fillId="9" borderId="1" xfId="10" applyFont="1" applyFill="1" applyBorder="1" applyAlignment="1">
      <alignment horizontal="center" vertical="center" wrapText="1"/>
    </xf>
    <xf numFmtId="0" fontId="3" fillId="9" borderId="1" xfId="10" applyFont="1" applyFill="1" applyBorder="1">
      <alignment vertical="center"/>
    </xf>
    <xf numFmtId="49" fontId="3" fillId="9" borderId="1" xfId="10" quotePrefix="1" applyNumberFormat="1" applyFont="1" applyFill="1" applyBorder="1">
      <alignment vertical="center"/>
    </xf>
    <xf numFmtId="178" fontId="22" fillId="5" borderId="1" xfId="16" applyNumberFormat="1" applyFont="1" applyFill="1" applyBorder="1" applyAlignment="1">
      <alignment horizontal="center" vertical="center"/>
    </xf>
    <xf numFmtId="0" fontId="28" fillId="0" borderId="0" xfId="8" applyFont="1" applyAlignment="1">
      <alignment horizontal="left"/>
    </xf>
    <xf numFmtId="0" fontId="29" fillId="0" borderId="0" xfId="8" applyFont="1" applyAlignment="1">
      <alignment horizontal="center"/>
    </xf>
    <xf numFmtId="0" fontId="30" fillId="0" borderId="0" xfId="8" applyFont="1" applyAlignment="1">
      <alignment horizontal="center"/>
    </xf>
    <xf numFmtId="1" fontId="16" fillId="0" borderId="0" xfId="8" applyNumberFormat="1" applyAlignment="1">
      <alignment horizontal="center"/>
    </xf>
    <xf numFmtId="177" fontId="16" fillId="0" borderId="0" xfId="9" applyFont="1" applyAlignment="1">
      <alignment horizontal="center"/>
    </xf>
    <xf numFmtId="176" fontId="3" fillId="0" borderId="0" xfId="16" applyFont="1" applyBorder="1" applyAlignment="1">
      <alignment horizontal="center" vertical="center"/>
    </xf>
    <xf numFmtId="177" fontId="3" fillId="15" borderId="0" xfId="9" applyFont="1" applyFill="1" applyBorder="1" applyAlignment="1">
      <alignment horizontal="center" vertical="center"/>
    </xf>
    <xf numFmtId="180" fontId="3" fillId="0" borderId="0" xfId="9" applyNumberFormat="1" applyFont="1" applyFill="1" applyBorder="1" applyAlignment="1">
      <alignment horizontal="center" vertical="center"/>
    </xf>
    <xf numFmtId="0" fontId="31" fillId="19" borderId="0" xfId="8" applyFont="1" applyFill="1" applyAlignment="1">
      <alignment horizontal="left"/>
    </xf>
    <xf numFmtId="0" fontId="32" fillId="19" borderId="0" xfId="8" applyFont="1" applyFill="1" applyAlignment="1">
      <alignment horizontal="center"/>
    </xf>
    <xf numFmtId="0" fontId="33" fillId="19" borderId="0" xfId="8" applyFont="1" applyFill="1" applyAlignment="1">
      <alignment horizontal="left"/>
    </xf>
    <xf numFmtId="0" fontId="34" fillId="19" borderId="0" xfId="8" applyFont="1" applyFill="1" applyAlignment="1">
      <alignment horizontal="center"/>
    </xf>
    <xf numFmtId="1" fontId="32" fillId="19" borderId="0" xfId="8" applyNumberFormat="1" applyFont="1" applyFill="1" applyAlignment="1">
      <alignment horizontal="center"/>
    </xf>
    <xf numFmtId="177" fontId="32" fillId="19" borderId="0" xfId="9" applyFont="1" applyFill="1" applyAlignment="1">
      <alignment horizontal="center"/>
    </xf>
    <xf numFmtId="177" fontId="7" fillId="19" borderId="1" xfId="9" applyFont="1" applyFill="1" applyBorder="1" applyAlignment="1">
      <alignment horizontal="center" vertical="center"/>
    </xf>
    <xf numFmtId="180" fontId="7" fillId="19" borderId="1" xfId="9" applyNumberFormat="1" applyFont="1" applyFill="1" applyBorder="1" applyAlignment="1">
      <alignment horizontal="center" vertical="center"/>
    </xf>
    <xf numFmtId="185" fontId="7" fillId="19" borderId="1" xfId="16" applyNumberFormat="1" applyFont="1" applyFill="1" applyBorder="1" applyAlignment="1">
      <alignment horizontal="center" vertical="center"/>
    </xf>
    <xf numFmtId="176" fontId="7" fillId="19" borderId="1" xfId="8" applyNumberFormat="1" applyFont="1" applyFill="1" applyBorder="1" applyAlignment="1">
      <alignment horizontal="center" vertical="center"/>
    </xf>
    <xf numFmtId="0" fontId="7" fillId="19" borderId="1" xfId="10" applyFont="1" applyFill="1" applyBorder="1">
      <alignment vertical="center"/>
    </xf>
    <xf numFmtId="10" fontId="7" fillId="19" borderId="1" xfId="10" applyNumberFormat="1" applyFont="1" applyFill="1" applyBorder="1" applyAlignment="1">
      <alignment horizontal="right" vertical="center"/>
    </xf>
    <xf numFmtId="176" fontId="7" fillId="19" borderId="1" xfId="16" applyFont="1" applyFill="1" applyBorder="1" applyAlignment="1">
      <alignment horizontal="center" vertical="center"/>
    </xf>
    <xf numFmtId="181" fontId="7" fillId="19" borderId="1" xfId="17" applyNumberFormat="1" applyFont="1" applyFill="1" applyBorder="1" applyAlignment="1">
      <alignment horizontal="center" vertical="center"/>
    </xf>
    <xf numFmtId="176" fontId="7" fillId="19" borderId="0" xfId="16" applyFont="1" applyFill="1" applyBorder="1" applyAlignment="1">
      <alignment horizontal="center" vertical="center"/>
    </xf>
    <xf numFmtId="177" fontId="7" fillId="19" borderId="0" xfId="9" applyFont="1" applyFill="1" applyBorder="1" applyAlignment="1">
      <alignment horizontal="center" vertical="center"/>
    </xf>
    <xf numFmtId="180" fontId="7" fillId="19" borderId="0" xfId="9" applyNumberFormat="1" applyFont="1" applyFill="1" applyBorder="1" applyAlignment="1">
      <alignment horizontal="center" vertical="center"/>
    </xf>
    <xf numFmtId="0" fontId="2" fillId="0" borderId="1" xfId="10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0" fontId="2" fillId="0" borderId="1" xfId="8" applyFont="1" applyBorder="1" applyAlignment="1">
      <alignment horizontal="center"/>
    </xf>
    <xf numFmtId="0" fontId="2" fillId="0" borderId="1" xfId="8" applyFont="1" applyBorder="1" applyAlignment="1">
      <alignment horizontal="center" vertical="center"/>
    </xf>
    <xf numFmtId="178" fontId="1" fillId="0" borderId="1" xfId="10" applyNumberFormat="1" applyFont="1" applyBorder="1" applyAlignment="1">
      <alignment horizontal="center" vertical="center"/>
    </xf>
    <xf numFmtId="0" fontId="35" fillId="0" borderId="1" xfId="8" applyFont="1" applyBorder="1" applyAlignment="1">
      <alignment horizontal="center"/>
    </xf>
    <xf numFmtId="178" fontId="1" fillId="9" borderId="1" xfId="8" applyNumberFormat="1" applyFont="1" applyFill="1" applyBorder="1" applyAlignment="1">
      <alignment horizontal="center" vertical="center"/>
    </xf>
    <xf numFmtId="178" fontId="36" fillId="9" borderId="1" xfId="8" applyNumberFormat="1" applyFont="1" applyFill="1" applyBorder="1" applyAlignment="1">
      <alignment horizontal="center" vertical="center"/>
    </xf>
    <xf numFmtId="180" fontId="2" fillId="0" borderId="1" xfId="10" applyNumberFormat="1" applyFont="1" applyBorder="1" applyAlignment="1">
      <alignment horizontal="center" vertical="center"/>
    </xf>
    <xf numFmtId="190" fontId="2" fillId="0" borderId="1" xfId="10" applyNumberFormat="1" applyFont="1" applyBorder="1" applyAlignment="1">
      <alignment horizontal="center" vertical="center"/>
    </xf>
    <xf numFmtId="180" fontId="2" fillId="0" borderId="1" xfId="6" applyNumberFormat="1" applyFont="1" applyFill="1" applyBorder="1" applyAlignment="1">
      <alignment horizontal="center" vertical="center" wrapText="1"/>
    </xf>
    <xf numFmtId="178" fontId="2" fillId="5" borderId="1" xfId="8" applyNumberFormat="1" applyFont="1" applyFill="1" applyBorder="1" applyAlignment="1">
      <alignment horizontal="center" vertical="center"/>
    </xf>
    <xf numFmtId="178" fontId="2" fillId="0" borderId="1" xfId="8" applyNumberFormat="1" applyFont="1" applyBorder="1" applyAlignment="1">
      <alignment horizontal="center" vertical="center"/>
    </xf>
    <xf numFmtId="9" fontId="2" fillId="0" borderId="1" xfId="17" applyFont="1" applyBorder="1" applyAlignment="1">
      <alignment horizontal="center" vertical="center"/>
    </xf>
    <xf numFmtId="178" fontId="1" fillId="7" borderId="1" xfId="10" applyNumberFormat="1" applyFont="1" applyFill="1" applyBorder="1" applyAlignment="1">
      <alignment horizontal="center" vertical="center"/>
    </xf>
    <xf numFmtId="0" fontId="2" fillId="0" borderId="0" xfId="8" applyFont="1" applyAlignment="1">
      <alignment horizontal="center"/>
    </xf>
    <xf numFmtId="2" fontId="16" fillId="0" borderId="0" xfId="8" applyNumberFormat="1" applyAlignment="1">
      <alignment horizontal="center"/>
    </xf>
    <xf numFmtId="180" fontId="16" fillId="0" borderId="0" xfId="9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9" fontId="0" fillId="0" borderId="1" xfId="0" applyNumberFormat="1" applyBorder="1" applyAlignment="1">
      <alignment vertical="center"/>
    </xf>
    <xf numFmtId="0" fontId="2" fillId="0" borderId="1" xfId="4" applyBorder="1" applyAlignment="1">
      <alignment vertical="center" wrapText="1"/>
    </xf>
    <xf numFmtId="0" fontId="0" fillId="0" borderId="1" xfId="0" applyBorder="1" applyAlignment="1">
      <alignment vertical="center" wrapText="1"/>
    </xf>
    <xf numFmtId="178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183" fontId="0" fillId="2" borderId="1" xfId="0" applyNumberForma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178" fontId="0" fillId="2" borderId="1" xfId="0" applyNumberFormat="1" applyFill="1" applyBorder="1" applyAlignment="1">
      <alignment vertical="center"/>
    </xf>
    <xf numFmtId="0" fontId="7" fillId="0" borderId="1" xfId="10" applyFont="1" applyBorder="1" applyAlignment="1">
      <alignment vertical="center"/>
    </xf>
    <xf numFmtId="10" fontId="0" fillId="0" borderId="1" xfId="0" applyNumberFormat="1" applyBorder="1" applyAlignment="1">
      <alignment vertical="center"/>
    </xf>
    <xf numFmtId="10" fontId="0" fillId="2" borderId="1" xfId="5" applyNumberFormat="1" applyFont="1" applyFill="1" applyBorder="1" applyAlignment="1">
      <alignment vertical="center"/>
    </xf>
    <xf numFmtId="2" fontId="10" fillId="13" borderId="1" xfId="7" applyNumberFormat="1" applyFont="1" applyFill="1" applyBorder="1" applyAlignment="1">
      <alignment horizontal="left" vertical="center" wrapText="1"/>
    </xf>
    <xf numFmtId="178" fontId="3" fillId="12" borderId="1" xfId="7" applyNumberFormat="1" applyFill="1" applyBorder="1" applyAlignment="1">
      <alignment horizontal="left" vertical="center" wrapText="1"/>
    </xf>
    <xf numFmtId="178" fontId="0" fillId="0" borderId="1" xfId="0" applyNumberFormat="1" applyBorder="1" applyAlignment="1">
      <alignment vertical="center" wrapText="1"/>
    </xf>
    <xf numFmtId="1" fontId="0" fillId="0" borderId="1" xfId="0" applyNumberFormat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179" fontId="2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178" fontId="0" fillId="9" borderId="2" xfId="0" applyNumberFormat="1" applyFill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178" fontId="1" fillId="9" borderId="1" xfId="0" applyNumberFormat="1" applyFont="1" applyFill="1" applyBorder="1" applyAlignment="1">
      <alignment vertical="center"/>
    </xf>
    <xf numFmtId="0" fontId="18" fillId="0" borderId="6" xfId="2" applyFont="1" applyBorder="1" applyAlignment="1" applyProtection="1">
      <alignment horizontal="left" vertical="center"/>
      <protection locked="0"/>
    </xf>
    <xf numFmtId="0" fontId="9" fillId="0" borderId="7" xfId="3" applyFont="1" applyBorder="1" applyAlignment="1">
      <alignment horizontal="center" wrapText="1"/>
    </xf>
    <xf numFmtId="0" fontId="9" fillId="0" borderId="10" xfId="3" applyFont="1" applyBorder="1" applyAlignment="1">
      <alignment horizontal="center" wrapText="1"/>
    </xf>
    <xf numFmtId="0" fontId="9" fillId="0" borderId="8" xfId="3" applyFont="1" applyBorder="1" applyAlignment="1">
      <alignment horizontal="center" wrapText="1"/>
    </xf>
    <xf numFmtId="0" fontId="9" fillId="0" borderId="1" xfId="3" applyFont="1" applyBorder="1" applyAlignment="1">
      <alignment horizontal="center" wrapText="1"/>
    </xf>
    <xf numFmtId="187" fontId="9" fillId="0" borderId="8" xfId="11" applyNumberFormat="1" applyFont="1" applyBorder="1" applyAlignment="1">
      <alignment horizontal="center" wrapText="1"/>
    </xf>
    <xf numFmtId="187" fontId="9" fillId="0" borderId="1" xfId="11" applyNumberFormat="1" applyFont="1" applyBorder="1" applyAlignment="1">
      <alignment horizontal="center" wrapText="1"/>
    </xf>
    <xf numFmtId="0" fontId="22" fillId="0" borderId="8" xfId="3" applyFont="1" applyBorder="1" applyAlignment="1">
      <alignment horizontal="center" wrapText="1"/>
    </xf>
    <xf numFmtId="0" fontId="22" fillId="0" borderId="1" xfId="3" applyFont="1" applyBorder="1" applyAlignment="1">
      <alignment horizontal="center" wrapText="1"/>
    </xf>
    <xf numFmtId="0" fontId="22" fillId="0" borderId="14" xfId="3" applyFont="1" applyBorder="1" applyAlignment="1">
      <alignment horizontal="center" wrapText="1"/>
    </xf>
    <xf numFmtId="0" fontId="22" fillId="0" borderId="4" xfId="3" applyFont="1" applyBorder="1" applyAlignment="1">
      <alignment horizontal="center" wrapText="1"/>
    </xf>
    <xf numFmtId="0" fontId="22" fillId="0" borderId="5" xfId="3" applyFont="1" applyBorder="1" applyAlignment="1">
      <alignment horizontal="center" wrapText="1"/>
    </xf>
    <xf numFmtId="0" fontId="23" fillId="0" borderId="8" xfId="3" applyFont="1" applyBorder="1" applyAlignment="1">
      <alignment horizontal="center" wrapText="1"/>
    </xf>
    <xf numFmtId="0" fontId="23" fillId="0" borderId="1" xfId="3" applyFont="1" applyBorder="1" applyAlignment="1">
      <alignment horizontal="center" wrapText="1"/>
    </xf>
    <xf numFmtId="0" fontId="9" fillId="14" borderId="10" xfId="3" applyFont="1" applyFill="1" applyBorder="1" applyAlignment="1">
      <alignment horizontal="left" wrapText="1"/>
    </xf>
    <xf numFmtId="0" fontId="9" fillId="14" borderId="1" xfId="3" applyFont="1" applyFill="1" applyBorder="1" applyAlignment="1">
      <alignment horizontal="left" wrapText="1"/>
    </xf>
    <xf numFmtId="180" fontId="22" fillId="0" borderId="8" xfId="9" applyNumberFormat="1" applyFont="1" applyFill="1" applyBorder="1" applyAlignment="1">
      <alignment horizontal="center" wrapText="1"/>
    </xf>
    <xf numFmtId="180" fontId="22" fillId="0" borderId="1" xfId="9" applyNumberFormat="1" applyFont="1" applyFill="1" applyBorder="1" applyAlignment="1">
      <alignment horizontal="center" wrapText="1"/>
    </xf>
    <xf numFmtId="180" fontId="22" fillId="0" borderId="14" xfId="9" applyNumberFormat="1" applyFont="1" applyFill="1" applyBorder="1" applyAlignment="1">
      <alignment horizontal="center" wrapText="1"/>
    </xf>
    <xf numFmtId="180" fontId="22" fillId="0" borderId="4" xfId="9" applyNumberFormat="1" applyFont="1" applyFill="1" applyBorder="1" applyAlignment="1">
      <alignment horizontal="center" wrapText="1"/>
    </xf>
    <xf numFmtId="180" fontId="22" fillId="0" borderId="5" xfId="9" applyNumberFormat="1" applyFont="1" applyFill="1" applyBorder="1" applyAlignment="1">
      <alignment horizontal="center" wrapText="1"/>
    </xf>
    <xf numFmtId="180" fontId="9" fillId="0" borderId="8" xfId="9" applyNumberFormat="1" applyFont="1" applyFill="1" applyBorder="1" applyAlignment="1">
      <alignment horizontal="center" wrapText="1"/>
    </xf>
    <xf numFmtId="180" fontId="9" fillId="0" borderId="1" xfId="9" applyNumberFormat="1" applyFont="1" applyFill="1" applyBorder="1" applyAlignment="1">
      <alignment horizontal="center" wrapText="1"/>
    </xf>
    <xf numFmtId="0" fontId="22" fillId="9" borderId="8" xfId="3" applyFont="1" applyFill="1" applyBorder="1" applyAlignment="1">
      <alignment horizontal="center" wrapText="1"/>
    </xf>
    <xf numFmtId="0" fontId="22" fillId="9" borderId="1" xfId="3" applyFont="1" applyFill="1" applyBorder="1" applyAlignment="1">
      <alignment horizontal="center" wrapText="1"/>
    </xf>
    <xf numFmtId="179" fontId="22" fillId="9" borderId="8" xfId="12" applyFont="1" applyFill="1" applyBorder="1" applyAlignment="1">
      <alignment horizontal="center" wrapText="1"/>
    </xf>
    <xf numFmtId="179" fontId="22" fillId="9" borderId="1" xfId="12" applyFont="1" applyFill="1" applyBorder="1" applyAlignment="1">
      <alignment horizontal="center" wrapText="1"/>
    </xf>
    <xf numFmtId="0" fontId="20" fillId="0" borderId="8" xfId="10" applyFont="1" applyBorder="1" applyAlignment="1">
      <alignment horizontal="center" vertical="center" wrapText="1"/>
    </xf>
    <xf numFmtId="0" fontId="20" fillId="0" borderId="1" xfId="10" applyFont="1" applyBorder="1" applyAlignment="1">
      <alignment horizontal="center" vertical="center" wrapText="1"/>
    </xf>
    <xf numFmtId="180" fontId="9" fillId="0" borderId="9" xfId="9" applyNumberFormat="1" applyFont="1" applyFill="1" applyBorder="1" applyAlignment="1">
      <alignment horizontal="center" wrapText="1"/>
    </xf>
    <xf numFmtId="180" fontId="9" fillId="0" borderId="11" xfId="9" applyNumberFormat="1" applyFont="1" applyFill="1" applyBorder="1" applyAlignment="1">
      <alignment horizontal="center" wrapText="1"/>
    </xf>
    <xf numFmtId="0" fontId="9" fillId="9" borderId="0" xfId="3" applyFont="1" applyFill="1" applyAlignment="1">
      <alignment horizontal="center" wrapText="1"/>
    </xf>
    <xf numFmtId="0" fontId="9" fillId="0" borderId="1" xfId="3" applyFont="1" applyBorder="1" applyAlignment="1">
      <alignment horizontal="center"/>
    </xf>
    <xf numFmtId="1" fontId="9" fillId="0" borderId="1" xfId="3" applyNumberFormat="1" applyFont="1" applyBorder="1" applyAlignment="1">
      <alignment horizontal="center" wrapText="1"/>
    </xf>
    <xf numFmtId="177" fontId="9" fillId="0" borderId="8" xfId="9" applyFont="1" applyBorder="1" applyAlignment="1">
      <alignment horizontal="center" wrapText="1"/>
    </xf>
    <xf numFmtId="177" fontId="9" fillId="0" borderId="1" xfId="9" applyFont="1" applyBorder="1" applyAlignment="1">
      <alignment horizontal="center" wrapText="1"/>
    </xf>
    <xf numFmtId="1" fontId="3" fillId="4" borderId="3" xfId="9" applyNumberFormat="1" applyFont="1" applyFill="1" applyBorder="1" applyAlignment="1">
      <alignment horizontal="center" vertical="center"/>
    </xf>
    <xf numFmtId="1" fontId="3" fillId="4" borderId="5" xfId="9" applyNumberFormat="1" applyFont="1" applyFill="1" applyBorder="1" applyAlignment="1">
      <alignment horizontal="center" vertical="center"/>
    </xf>
    <xf numFmtId="0" fontId="3" fillId="0" borderId="1" xfId="13" applyFont="1" applyBorder="1" applyAlignment="1">
      <alignment horizontal="center" vertical="center" wrapText="1"/>
    </xf>
    <xf numFmtId="1" fontId="3" fillId="4" borderId="4" xfId="9" applyNumberFormat="1" applyFont="1" applyFill="1" applyBorder="1" applyAlignment="1">
      <alignment horizontal="center" vertical="center"/>
    </xf>
  </cellXfs>
  <cellStyles count="24">
    <cellStyle name="_ET_STYLE_NoName_00__JLA BBB quotation sheet -9.13 3" xfId="11"/>
    <cellStyle name="Comma 2" xfId="9"/>
    <cellStyle name="Comma 5" xfId="6"/>
    <cellStyle name="Currency 2" xfId="16"/>
    <cellStyle name="Normal 2" xfId="4"/>
    <cellStyle name="Normal 2 18 2" xfId="1"/>
    <cellStyle name="Normal 2 2" xfId="8"/>
    <cellStyle name="Normal 2 2 2" xfId="23"/>
    <cellStyle name="Normal 3" xfId="10"/>
    <cellStyle name="Normal 3 2" xfId="19"/>
    <cellStyle name="Percent 2" xfId="5"/>
    <cellStyle name="Percent 3" xfId="17"/>
    <cellStyle name="Style 1" xfId="3"/>
    <cellStyle name="Style 1 2" xfId="12"/>
    <cellStyle name="Style 1 2 2" xfId="7"/>
    <cellStyle name="常规" xfId="0" builtinId="0"/>
    <cellStyle name="常规 3" xfId="14"/>
    <cellStyle name="常规 3 2" xfId="21"/>
    <cellStyle name="常规_quotation-Mercury  3.22.2011 (for BBB)_BBB Spring 12 Styleout Belize - Heather 102111" xfId="13"/>
    <cellStyle name="常规_quotation-Mercury  3.22.2011 (for BBB)_BBB Spring 12 Styleout Belize - Heather 102111 2" xfId="20"/>
    <cellStyle name="常规_quotation-Mercury  3.22.2011 (for BBB)_BBB Spring 12 Styleout Belize - Heather 102111 3" xfId="18"/>
    <cellStyle name="样式 1" xfId="15"/>
    <cellStyle name="样式 1 2" xfId="2"/>
    <cellStyle name="样式 1 3" xfId="2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jpe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397677</xdr:colOff>
      <xdr:row>1</xdr:row>
      <xdr:rowOff>141111</xdr:rowOff>
    </xdr:from>
    <xdr:to>
      <xdr:col>1</xdr:col>
      <xdr:colOff>1332933</xdr:colOff>
      <xdr:row>1</xdr:row>
      <xdr:rowOff>1083991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AA2ACD9C-C4CB-5A07-68C4-A54140F14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9647" y="1379040"/>
          <a:ext cx="935256" cy="942880"/>
        </a:xfrm>
        <a:prstGeom prst="rect">
          <a:avLst/>
        </a:prstGeom>
      </xdr:spPr>
    </xdr:pic>
    <xdr:clientData/>
  </xdr:twoCellAnchor>
  <xdr:twoCellAnchor editAs="oneCell">
    <xdr:from>
      <xdr:col>1</xdr:col>
      <xdr:colOff>359192</xdr:colOff>
      <xdr:row>2</xdr:row>
      <xdr:rowOff>192423</xdr:rowOff>
    </xdr:from>
    <xdr:to>
      <xdr:col>1</xdr:col>
      <xdr:colOff>1316301</xdr:colOff>
      <xdr:row>3</xdr:row>
      <xdr:rowOff>51312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CE2BD40-4F81-3446-8136-84B14E76E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1162" y="2719595"/>
          <a:ext cx="957109" cy="9621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137160</xdr:colOff>
      <xdr:row>18</xdr:row>
      <xdr:rowOff>327660</xdr:rowOff>
    </xdr:from>
    <xdr:to>
      <xdr:col>2</xdr:col>
      <xdr:colOff>1635760</xdr:colOff>
      <xdr:row>19</xdr:row>
      <xdr:rowOff>572744</xdr:rowOff>
    </xdr:to>
    <xdr:pic>
      <xdr:nvPicPr>
        <xdr:cNvPr id="2" name="图片 3">
          <a:extLst>
            <a:ext uri="{FF2B5EF4-FFF2-40B4-BE49-F238E27FC236}">
              <a16:creationId xmlns="" xmlns:a16="http://schemas.microsoft.com/office/drawing/2014/main" id="{7E3DD8B0-38CA-42EF-9C3F-CB285586C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3235960"/>
          <a:ext cx="1498600" cy="1038834"/>
        </a:xfrm>
        <a:prstGeom prst="rect">
          <a:avLst/>
        </a:prstGeom>
      </xdr:spPr>
    </xdr:pic>
    <xdr:clientData/>
  </xdr:twoCellAnchor>
  <xdr:twoCellAnchor editAs="oneCell">
    <xdr:from>
      <xdr:col>2</xdr:col>
      <xdr:colOff>1715771</xdr:colOff>
      <xdr:row>18</xdr:row>
      <xdr:rowOff>361950</xdr:rowOff>
    </xdr:from>
    <xdr:to>
      <xdr:col>3</xdr:col>
      <xdr:colOff>2577</xdr:colOff>
      <xdr:row>19</xdr:row>
      <xdr:rowOff>511459</xdr:rowOff>
    </xdr:to>
    <xdr:pic>
      <xdr:nvPicPr>
        <xdr:cNvPr id="3" name="图片 4">
          <a:extLst>
            <a:ext uri="{FF2B5EF4-FFF2-40B4-BE49-F238E27FC236}">
              <a16:creationId xmlns="" xmlns:a16="http://schemas.microsoft.com/office/drawing/2014/main" id="{5F6726BC-3F28-4BAC-B70B-89EF37681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22471" y="3270250"/>
          <a:ext cx="1518956" cy="943259"/>
        </a:xfrm>
        <a:prstGeom prst="rect">
          <a:avLst/>
        </a:prstGeom>
      </xdr:spPr>
    </xdr:pic>
    <xdr:clientData/>
  </xdr:twoCellAnchor>
  <xdr:twoCellAnchor editAs="oneCell">
    <xdr:from>
      <xdr:col>2</xdr:col>
      <xdr:colOff>874560</xdr:colOff>
      <xdr:row>23</xdr:row>
      <xdr:rowOff>1</xdr:rowOff>
    </xdr:from>
    <xdr:to>
      <xdr:col>2</xdr:col>
      <xdr:colOff>2089980</xdr:colOff>
      <xdr:row>23</xdr:row>
      <xdr:rowOff>784413</xdr:rowOff>
    </xdr:to>
    <xdr:pic>
      <xdr:nvPicPr>
        <xdr:cNvPr id="4" name="图片 4">
          <a:extLst>
            <a:ext uri="{FF2B5EF4-FFF2-40B4-BE49-F238E27FC236}">
              <a16:creationId xmlns="" xmlns:a16="http://schemas.microsoft.com/office/drawing/2014/main" id="{10D6CA84-87CD-4661-84D8-17A51FC19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1260" y="6877051"/>
          <a:ext cx="1215420" cy="784412"/>
        </a:xfrm>
        <a:prstGeom prst="rect">
          <a:avLst/>
        </a:prstGeom>
      </xdr:spPr>
    </xdr:pic>
    <xdr:clientData/>
  </xdr:twoCellAnchor>
  <xdr:twoCellAnchor editAs="oneCell">
    <xdr:from>
      <xdr:col>2</xdr:col>
      <xdr:colOff>1693866</xdr:colOff>
      <xdr:row>20</xdr:row>
      <xdr:rowOff>383540</xdr:rowOff>
    </xdr:from>
    <xdr:to>
      <xdr:col>3</xdr:col>
      <xdr:colOff>37</xdr:colOff>
      <xdr:row>21</xdr:row>
      <xdr:rowOff>571838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D14479CC-5316-4FE2-B187-769190372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0566" y="4879340"/>
          <a:ext cx="1538321" cy="982048"/>
        </a:xfrm>
        <a:prstGeom prst="rect">
          <a:avLst/>
        </a:prstGeom>
      </xdr:spPr>
    </xdr:pic>
    <xdr:clientData/>
  </xdr:twoCellAnchor>
  <xdr:twoCellAnchor editAs="oneCell">
    <xdr:from>
      <xdr:col>2</xdr:col>
      <xdr:colOff>885790</xdr:colOff>
      <xdr:row>25</xdr:row>
      <xdr:rowOff>43629</xdr:rowOff>
    </xdr:from>
    <xdr:to>
      <xdr:col>2</xdr:col>
      <xdr:colOff>2058148</xdr:colOff>
      <xdr:row>25</xdr:row>
      <xdr:rowOff>777530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ADE9CD8C-C1A8-4EF5-8A09-5AB720EE1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2490" y="8508179"/>
          <a:ext cx="1172358" cy="733901"/>
        </a:xfrm>
        <a:prstGeom prst="rect">
          <a:avLst/>
        </a:prstGeom>
      </xdr:spPr>
    </xdr:pic>
    <xdr:clientData/>
  </xdr:twoCellAnchor>
  <xdr:twoCellAnchor editAs="oneCell">
    <xdr:from>
      <xdr:col>2</xdr:col>
      <xdr:colOff>810558</xdr:colOff>
      <xdr:row>24</xdr:row>
      <xdr:rowOff>45203</xdr:rowOff>
    </xdr:from>
    <xdr:to>
      <xdr:col>2</xdr:col>
      <xdr:colOff>2130456</xdr:colOff>
      <xdr:row>24</xdr:row>
      <xdr:rowOff>764316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3BD8D29B-3BF2-4A8B-8C79-E90F87C7F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7258" y="7716003"/>
          <a:ext cx="1319898" cy="719113"/>
        </a:xfrm>
        <a:prstGeom prst="rect">
          <a:avLst/>
        </a:prstGeom>
      </xdr:spPr>
    </xdr:pic>
    <xdr:clientData/>
  </xdr:twoCellAnchor>
  <xdr:twoCellAnchor editAs="oneCell">
    <xdr:from>
      <xdr:col>2</xdr:col>
      <xdr:colOff>579345</xdr:colOff>
      <xdr:row>26</xdr:row>
      <xdr:rowOff>148551</xdr:rowOff>
    </xdr:from>
    <xdr:to>
      <xdr:col>2</xdr:col>
      <xdr:colOff>2265269</xdr:colOff>
      <xdr:row>27</xdr:row>
      <xdr:rowOff>492469</xdr:rowOff>
    </xdr:to>
    <xdr:pic>
      <xdr:nvPicPr>
        <xdr:cNvPr id="8" name="图片 4">
          <a:extLst>
            <a:ext uri="{FF2B5EF4-FFF2-40B4-BE49-F238E27FC236}">
              <a16:creationId xmlns="" xmlns:a16="http://schemas.microsoft.com/office/drawing/2014/main" id="{598BAA3B-8774-4FD0-A7A2-140812C5D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6045" y="9406851"/>
          <a:ext cx="1685924" cy="1137668"/>
        </a:xfrm>
        <a:prstGeom prst="rect">
          <a:avLst/>
        </a:prstGeom>
      </xdr:spPr>
    </xdr:pic>
    <xdr:clientData/>
  </xdr:twoCellAnchor>
  <xdr:twoCellAnchor editAs="oneCell">
    <xdr:from>
      <xdr:col>2</xdr:col>
      <xdr:colOff>986118</xdr:colOff>
      <xdr:row>30</xdr:row>
      <xdr:rowOff>59764</xdr:rowOff>
    </xdr:from>
    <xdr:to>
      <xdr:col>2</xdr:col>
      <xdr:colOff>2030057</xdr:colOff>
      <xdr:row>30</xdr:row>
      <xdr:rowOff>1421149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C9F82366-9332-48FB-A9FA-22A29DEC2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92818" y="12493064"/>
          <a:ext cx="1043939" cy="1361385"/>
        </a:xfrm>
        <a:prstGeom prst="rect">
          <a:avLst/>
        </a:prstGeom>
      </xdr:spPr>
    </xdr:pic>
    <xdr:clientData/>
  </xdr:twoCellAnchor>
  <xdr:twoCellAnchor editAs="oneCell">
    <xdr:from>
      <xdr:col>2</xdr:col>
      <xdr:colOff>963706</xdr:colOff>
      <xdr:row>31</xdr:row>
      <xdr:rowOff>59765</xdr:rowOff>
    </xdr:from>
    <xdr:to>
      <xdr:col>2</xdr:col>
      <xdr:colOff>2060986</xdr:colOff>
      <xdr:row>31</xdr:row>
      <xdr:rowOff>1331468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C855E6BE-810B-44CE-B450-7D2822081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70406" y="13940865"/>
          <a:ext cx="1097280" cy="1271703"/>
        </a:xfrm>
        <a:prstGeom prst="rect">
          <a:avLst/>
        </a:prstGeom>
      </xdr:spPr>
    </xdr:pic>
    <xdr:clientData/>
  </xdr:twoCellAnchor>
  <xdr:twoCellAnchor editAs="oneCell">
    <xdr:from>
      <xdr:col>2</xdr:col>
      <xdr:colOff>1128059</xdr:colOff>
      <xdr:row>32</xdr:row>
      <xdr:rowOff>112060</xdr:rowOff>
    </xdr:from>
    <xdr:to>
      <xdr:col>2</xdr:col>
      <xdr:colOff>1961849</xdr:colOff>
      <xdr:row>32</xdr:row>
      <xdr:rowOff>1426883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90B4A557-F292-4100-8C03-F33AC609E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4759" y="15440960"/>
          <a:ext cx="833790" cy="1314823"/>
        </a:xfrm>
        <a:prstGeom prst="rect">
          <a:avLst/>
        </a:prstGeom>
      </xdr:spPr>
    </xdr:pic>
    <xdr:clientData/>
  </xdr:twoCellAnchor>
  <xdr:twoCellAnchor editAs="oneCell">
    <xdr:from>
      <xdr:col>2</xdr:col>
      <xdr:colOff>956234</xdr:colOff>
      <xdr:row>34</xdr:row>
      <xdr:rowOff>97118</xdr:rowOff>
    </xdr:from>
    <xdr:to>
      <xdr:col>2</xdr:col>
      <xdr:colOff>2166470</xdr:colOff>
      <xdr:row>34</xdr:row>
      <xdr:rowOff>1358406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D363756A-2F85-41D8-A2DA-E91D4162E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934" y="17070668"/>
          <a:ext cx="1210236" cy="1261288"/>
        </a:xfrm>
        <a:prstGeom prst="rect">
          <a:avLst/>
        </a:prstGeom>
      </xdr:spPr>
    </xdr:pic>
    <xdr:clientData/>
  </xdr:twoCellAnchor>
  <xdr:twoCellAnchor editAs="oneCell">
    <xdr:from>
      <xdr:col>2</xdr:col>
      <xdr:colOff>739587</xdr:colOff>
      <xdr:row>37</xdr:row>
      <xdr:rowOff>276412</xdr:rowOff>
    </xdr:from>
    <xdr:to>
      <xdr:col>2</xdr:col>
      <xdr:colOff>2442882</xdr:colOff>
      <xdr:row>37</xdr:row>
      <xdr:rowOff>1342682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2C0D11EA-B631-4047-B599-D2D2AD466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6287" y="19148612"/>
          <a:ext cx="1703295" cy="1066270"/>
        </a:xfrm>
        <a:prstGeom prst="rect">
          <a:avLst/>
        </a:prstGeom>
      </xdr:spPr>
    </xdr:pic>
    <xdr:clientData/>
  </xdr:twoCellAnchor>
  <xdr:twoCellAnchor editAs="oneCell">
    <xdr:from>
      <xdr:col>2</xdr:col>
      <xdr:colOff>694764</xdr:colOff>
      <xdr:row>38</xdr:row>
      <xdr:rowOff>239058</xdr:rowOff>
    </xdr:from>
    <xdr:to>
      <xdr:col>2</xdr:col>
      <xdr:colOff>2353235</xdr:colOff>
      <xdr:row>38</xdr:row>
      <xdr:rowOff>1142634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39815F9E-3276-414C-9B39-54B827AAB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1464" y="20609858"/>
          <a:ext cx="1658471" cy="903576"/>
        </a:xfrm>
        <a:prstGeom prst="rect">
          <a:avLst/>
        </a:prstGeom>
      </xdr:spPr>
    </xdr:pic>
    <xdr:clientData/>
  </xdr:twoCellAnchor>
  <xdr:twoCellAnchor editAs="oneCell">
    <xdr:from>
      <xdr:col>2</xdr:col>
      <xdr:colOff>1038412</xdr:colOff>
      <xdr:row>39</xdr:row>
      <xdr:rowOff>104589</xdr:rowOff>
    </xdr:from>
    <xdr:to>
      <xdr:col>2</xdr:col>
      <xdr:colOff>2248648</xdr:colOff>
      <xdr:row>39</xdr:row>
      <xdr:rowOff>1365877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175D5CE-6954-4282-9AAB-64DE87F0E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5112" y="21973989"/>
          <a:ext cx="1210236" cy="12612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ms\Documents\PNP\PNP%20OPERATION%20MANUAL%20JULY%2010%20ANNEXUR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ms\Documents\PNP\PNP%20OPERATION%20MANUAL%20JULY%2010%20ANNEXUR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Documents\Imports\import%20review\Container%20Cubing%20Too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Bundle16-Imports-Linens-Tabletop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evisha.sharepoint.com\sites\LiveDocs-\Shared%20Documents\TLI\KRR\KRR_PP%20SUMMARY_VERSION%202.1_062217\KRR%20MASTER%20DATA%20ENTRY_VER%202.1_020921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blish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MISSES/801/ZELLERS/F97/F7-1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ms\Documents\PNP\PNP%20OPERATION%20MANUAL%20JULY%2010%20ANNEXU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Users\ms\Documents\PNP\PNP%20OPERATION%20MANUAL%20JULY%2010%20ANNEXU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Textiles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NP%20PC%20MANUAL\Final%20PC%20Manual%20Copy\PC%20-%20PNP%20MANUAL-%202014%20(UPDATED%2028TH%20MAR%20'14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TRACKING/WENDY/APPROVA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pvelu\Documents%20and%20Settings\DHAVAL.TLI\Local%20Settings\Temporary%20Internet%20Files\OLK13\PNP%20OPERATION%20MANUAL%20JULY%2010%20ANNEXUR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Documents%20and%20Settings\Smita\Local%20Settings\Temporary%20Internet%20Files\OLK49F\PRICE%20BIBLE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rate%20cosmetics%2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AppData\Local\Microsoft\Windows\Temporary%20Internet%20Files\Content.Outlook\H73M1JE7\PO%20Worksheet%20Bundle16-Template-Imports-NEW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personal/tina_qu_jlahome_com/Documents/Desktop/Customers/Homesense/Homegoods%20Embossed%20PEVA%20liner%20commitment%20sheet%20--%2020240129%20update%20240606...%20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personal/tina_qu_jlahome_com/Documents/Desktop/Customers/TJX%20Canada/Homesense/BA/Meeting%201.28%20&amp;%20Follow%20up/PM/Homesense%20Branded%20PEVA%20and%20Liner%20Quote%20Sheet%20-%2020260204%20Update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toys%20new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ndy\BCF\Bath\20230901%20Feb%20POE%20SC\JLA%2013PC%20COASTAL%20FEB%20SHOWER%20CURTAINS-POE%20v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Cookwar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TEMPLATE/CONST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C CALC"/>
      <sheetName val="DATA SHEEt"/>
      <sheetName val="Header"/>
      <sheetName val="ctn cube ELC"/>
      <sheetName val="container fill ELC"/>
      <sheetName val="list"/>
      <sheetName val="Sheet3"/>
      <sheetName val="Sheet2"/>
      <sheetName val="Sheet1"/>
      <sheetName val="Sheet4"/>
      <sheetName val="CUBING TOOL"/>
      <sheetName val="CUBE MAPPED to ELC CALC"/>
      <sheetName val="FINANCE DATA (PASTE)"/>
      <sheetName val="BI Data (PASTE)"/>
      <sheetName val="Sheet5"/>
      <sheetName val="X-List"/>
      <sheetName val="POI DATA ENTRY CH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X-List"/>
      <sheetName val="list"/>
      <sheetName val="KENDAL"/>
      <sheetName val="INSTRUCTION GUIDE"/>
      <sheetName val="VENDOR CONTACT INFO"/>
      <sheetName val="VENDOR SPEC PAGE"/>
      <sheetName val="PALLET SUMMARY"/>
      <sheetName val="IFI (SHOES)"/>
      <sheetName val="OUTERWEAR CHECKLIST"/>
      <sheetName val="TRANS CBM (DI)"/>
      <sheetName val="x-City and Province"/>
      <sheetName val="x-Burlington Transit"/>
      <sheetName val="x-Version"/>
    </sheetNames>
    <sheetDataSet>
      <sheetData sheetId="0">
        <row r="3">
          <cell r="N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</row>
        <row r="3">
          <cell r="AC3" t="str">
            <v>APPETIZER</v>
          </cell>
          <cell r="AD3" t="str">
            <v>COLOR</v>
          </cell>
          <cell r="AE3" t="str">
            <v>COUP</v>
          </cell>
          <cell r="AF3" t="str">
            <v>16 PC SET</v>
          </cell>
          <cell r="AG3" t="str">
            <v>COCKTAIL</v>
          </cell>
          <cell r="AH3" t="str">
            <v>BUTTER DISH</v>
          </cell>
          <cell r="AI3" t="str">
            <v>BEER</v>
          </cell>
          <cell r="AJ3" t="str">
            <v>FLUTE</v>
          </cell>
          <cell r="AK3" t="str">
            <v>BASKET</v>
          </cell>
          <cell r="AL3" t="str">
            <v>DRY CONTAINER</v>
          </cell>
          <cell r="AM3" t="str">
            <v>BEVERAGE</v>
          </cell>
          <cell r="AN3" t="str">
            <v>DRINK SHAKER</v>
          </cell>
          <cell r="AO3" t="str">
            <v>COASTAL</v>
          </cell>
        </row>
        <row r="4">
          <cell r="AC4" t="str">
            <v>BOWL</v>
          </cell>
          <cell r="AD4" t="str">
            <v>DECAL</v>
          </cell>
          <cell r="AE4" t="str">
            <v>HARD SQUARE</v>
          </cell>
          <cell r="AF4" t="str">
            <v>20 PC SET</v>
          </cell>
          <cell r="AG4" t="str">
            <v>EVERYDAY SERVING</v>
          </cell>
          <cell r="AH4" t="str">
            <v>CAKE PLATTER</v>
          </cell>
          <cell r="AI4" t="str">
            <v>BOTTLE</v>
          </cell>
          <cell r="AJ4" t="str">
            <v>MARGARITA</v>
          </cell>
          <cell r="AK4" t="str">
            <v>BREAD BOX</v>
          </cell>
          <cell r="AL4" t="str">
            <v>EGG HOLDER</v>
          </cell>
          <cell r="AM4" t="str">
            <v>LUNCH</v>
          </cell>
          <cell r="AN4" t="str">
            <v>HOT CUP</v>
          </cell>
          <cell r="AO4" t="str">
            <v>DECAL</v>
          </cell>
        </row>
        <row r="5">
          <cell r="AC5" t="str">
            <v>CUP AND SAUCER</v>
          </cell>
          <cell r="AD5" t="str">
            <v>GLASS</v>
          </cell>
          <cell r="AE5" t="str">
            <v>RIM</v>
          </cell>
          <cell r="AF5" t="str">
            <v>24 PC SET</v>
          </cell>
          <cell r="AG5" t="str">
            <v>FORK</v>
          </cell>
          <cell r="AH5" t="str">
            <v>CHARGER</v>
          </cell>
          <cell r="AI5" t="str">
            <v>CARAFE</v>
          </cell>
          <cell r="AJ5" t="str">
            <v>MARTINI</v>
          </cell>
          <cell r="AK5" t="str">
            <v>CABINET ORGANIZER</v>
          </cell>
          <cell r="AL5" t="str">
            <v>FREEZER PACKS</v>
          </cell>
          <cell r="AM5" t="str">
            <v>LUNCH SET</v>
          </cell>
          <cell r="AN5" t="str">
            <v>MUG-TREE</v>
          </cell>
          <cell r="AO5" t="str">
            <v>FIGURAL</v>
          </cell>
        </row>
        <row r="6">
          <cell r="AC6" t="str">
            <v>DINNER PLATE</v>
          </cell>
          <cell r="AD6" t="str">
            <v>HAND PAINTED</v>
          </cell>
          <cell r="AE6" t="str">
            <v>ROUND</v>
          </cell>
          <cell r="AF6" t="str">
            <v>45 PC SET</v>
          </cell>
          <cell r="AG6" t="str">
            <v>KNIFE</v>
          </cell>
          <cell r="AH6" t="str">
            <v>CHIP N DIP</v>
          </cell>
          <cell r="AI6" t="str">
            <v>COFFEE</v>
          </cell>
          <cell r="AJ6" t="str">
            <v>WINE-STEM</v>
          </cell>
          <cell r="AK6" t="str">
            <v>COOKIE JAR</v>
          </cell>
          <cell r="AL6" t="str">
            <v>FRIDGE STORAGE</v>
          </cell>
          <cell r="AM6" t="str">
            <v>ROLLING COOLER</v>
          </cell>
          <cell r="AN6" t="str">
            <v>TUMBLER</v>
          </cell>
          <cell r="AO6" t="str">
            <v>LICENSE</v>
          </cell>
        </row>
        <row r="7">
          <cell r="AC7" t="str">
            <v>DINNERWARE PPS</v>
          </cell>
          <cell r="AD7" t="str">
            <v>REACTIVE</v>
          </cell>
          <cell r="AE7" t="str">
            <v>SOFT SQUARE</v>
          </cell>
          <cell r="AF7" t="str">
            <v>EXTENDED SET</v>
          </cell>
          <cell r="AG7" t="str">
            <v>NOVELTY SERVING</v>
          </cell>
          <cell r="AH7" t="str">
            <v>COASTERS</v>
          </cell>
          <cell r="AI7" t="str">
            <v>DISPENSER</v>
          </cell>
          <cell r="AJ7" t="str">
            <v>WINE-STEMLESS</v>
          </cell>
          <cell r="AK7" t="str">
            <v>CUTLERY HOLDER</v>
          </cell>
          <cell r="AL7" t="str">
            <v>TO GO CONTAINER</v>
          </cell>
          <cell r="AM7" t="str">
            <v>SPECIALTY</v>
          </cell>
          <cell r="AN7" t="str">
            <v>WATER BOTTLE</v>
          </cell>
          <cell r="AO7" t="str">
            <v>MONOGRAM</v>
          </cell>
        </row>
        <row r="8">
          <cell r="AC8" t="str">
            <v>DINNERWARE SET</v>
          </cell>
          <cell r="AD8" t="str">
            <v>WHITE</v>
          </cell>
          <cell r="AF8" t="str">
            <v>SERVING PIECES</v>
          </cell>
          <cell r="AG8" t="str">
            <v>SPOON</v>
          </cell>
          <cell r="AH8" t="str">
            <v>CONDIMENTS</v>
          </cell>
          <cell r="AI8" t="str">
            <v>DOF</v>
          </cell>
          <cell r="AK8" t="str">
            <v>FRUIT TREE</v>
          </cell>
          <cell r="AO8" t="str">
            <v>TYPOGRAPHY</v>
          </cell>
        </row>
        <row r="9">
          <cell r="AC9" t="str">
            <v>ESPRESSO</v>
          </cell>
          <cell r="AF9" t="str">
            <v>ODD SET</v>
          </cell>
          <cell r="AG9" t="str">
            <v>SPREADER</v>
          </cell>
          <cell r="AH9" t="str">
            <v>GRAVY</v>
          </cell>
          <cell r="AI9" t="str">
            <v>DRINKWARE SET</v>
          </cell>
          <cell r="AK9" t="str">
            <v>HOLDER-NAPKIN</v>
          </cell>
          <cell r="AO9" t="str">
            <v>ZODIAC</v>
          </cell>
        </row>
        <row r="10">
          <cell r="AC10" t="str">
            <v>MUG</v>
          </cell>
          <cell r="AF10" t="str">
            <v>SINGLES</v>
          </cell>
          <cell r="AH10" t="str">
            <v>NOVELTY BOWL</v>
          </cell>
          <cell r="AI10" t="str">
            <v>HIGHBALL</v>
          </cell>
          <cell r="AK10" t="str">
            <v>HOLDER-PAPER TOWEL</v>
          </cell>
        </row>
        <row r="11">
          <cell r="AC11" t="str">
            <v>SALAD PLATE</v>
          </cell>
          <cell r="AH11" t="str">
            <v>OVEN TO TABLE</v>
          </cell>
          <cell r="AI11" t="str">
            <v>ICE BUCKET</v>
          </cell>
          <cell r="AK11" t="str">
            <v>HOLDER-UTENSIL</v>
          </cell>
        </row>
        <row r="12">
          <cell r="AH12" t="str">
            <v>PITCHER</v>
          </cell>
          <cell r="AI12" t="str">
            <v>JUICE</v>
          </cell>
          <cell r="AK12" t="str">
            <v>LAZY SUSAN</v>
          </cell>
        </row>
        <row r="13">
          <cell r="AH13" t="str">
            <v>SALT AND PEPPER</v>
          </cell>
          <cell r="AI13" t="str">
            <v>MASON</v>
          </cell>
          <cell r="AK13" t="str">
            <v>OIL</v>
          </cell>
        </row>
        <row r="14">
          <cell r="AH14" t="str">
            <v>SERVING</v>
          </cell>
          <cell r="AI14" t="str">
            <v>SHOT GLASS</v>
          </cell>
          <cell r="AK14" t="str">
            <v>SALT AND PEPPER</v>
          </cell>
        </row>
        <row r="15">
          <cell r="AH15" t="str">
            <v>SERVING-BOWL</v>
          </cell>
          <cell r="AI15" t="str">
            <v>STEMWARE</v>
          </cell>
          <cell r="AK15" t="str">
            <v>SHELF RACK</v>
          </cell>
        </row>
        <row r="16">
          <cell r="AH16" t="str">
            <v>SERVING-PLATE</v>
          </cell>
          <cell r="AI16" t="str">
            <v>STEMWARE-SPECIALTY</v>
          </cell>
          <cell r="AK16" t="str">
            <v>SPICE RACK</v>
          </cell>
        </row>
        <row r="17">
          <cell r="AH17" t="str">
            <v>SUGAR AND CREAMER</v>
          </cell>
          <cell r="AK17" t="str">
            <v>TOOL SET</v>
          </cell>
        </row>
        <row r="18">
          <cell r="AH18" t="str">
            <v>TEAPOT</v>
          </cell>
          <cell r="AK18" t="str">
            <v>TRAY</v>
          </cell>
        </row>
        <row r="19">
          <cell r="AH19" t="str">
            <v>TIERED SERVER</v>
          </cell>
          <cell r="AK19" t="str">
            <v>TRIVET</v>
          </cell>
        </row>
        <row r="20">
          <cell r="AH20" t="str">
            <v>TRAY</v>
          </cell>
          <cell r="AK20" t="str">
            <v>WIRE RACK</v>
          </cell>
        </row>
      </sheetData>
      <sheetData sheetId="9">
        <row r="1">
          <cell r="I1" t="str">
            <v>PORT/DEST/CONTAINER</v>
          </cell>
        </row>
        <row r="2">
          <cell r="E2" t="str">
            <v>LOC Letter of Credit</v>
          </cell>
          <cell r="H2" t="str">
            <v>FOB</v>
          </cell>
        </row>
        <row r="3">
          <cell r="E3" t="str">
            <v>Open Acct - Burl pays</v>
          </cell>
          <cell r="H3" t="str">
            <v>FCA</v>
          </cell>
        </row>
        <row r="4">
          <cell r="E4" t="str">
            <v>Open Acct - Vendor pays</v>
          </cell>
          <cell r="H4" t="str">
            <v>AEJEA</v>
          </cell>
        </row>
        <row r="5">
          <cell r="E5" t="str">
            <v>Wire Transfer</v>
          </cell>
          <cell r="H5" t="str">
            <v>AUMEL</v>
          </cell>
        </row>
        <row r="6">
          <cell r="E6">
            <v>0</v>
          </cell>
          <cell r="H6" t="str">
            <v>AUMEL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>
        <row r="2">
          <cell r="E2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SYSTEM &amp; FLOW"/>
      <sheetName val="02.FACTORY LIST"/>
      <sheetName val="03.DATA ENTRY SHEET"/>
      <sheetName val="04.OVER SHEET"/>
      <sheetName val="Sheet1"/>
      <sheetName val="x-Lists"/>
      <sheetName val="x-imports"/>
      <sheetName val="POI DATA ENTRY CHAS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x-Lists"/>
      <sheetName val="POI DATA ENTRY CHASE"/>
      <sheetName val="02.FACTORY LIST"/>
    </sheetNames>
    <sheetDataSet>
      <sheetData sheetId="0">
        <row r="2">
          <cell r="A2" t="str">
            <v>(1) COATS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  <cell r="C2" t="str">
            <v>MALE</v>
          </cell>
          <cell r="D2" t="str">
            <v>INCHES</v>
          </cell>
          <cell r="G2" t="str">
            <v>YES</v>
          </cell>
          <cell r="H2" t="str">
            <v>KNIT</v>
          </cell>
          <cell r="I2" t="str">
            <v>TERRY</v>
          </cell>
          <cell r="J2" t="str">
            <v>Shelly</v>
          </cell>
        </row>
        <row r="3">
          <cell r="B3" t="str">
            <v>NO</v>
          </cell>
          <cell r="C3" t="str">
            <v>FEMALE</v>
          </cell>
          <cell r="D3" t="str">
            <v>CENTIMETERS</v>
          </cell>
          <cell r="G3" t="str">
            <v>NO</v>
          </cell>
          <cell r="H3" t="str">
            <v>WOVEN</v>
          </cell>
          <cell r="I3" t="str">
            <v>JACQ</v>
          </cell>
          <cell r="J3">
            <v>0</v>
          </cell>
        </row>
        <row r="4">
          <cell r="J4">
            <v>0</v>
          </cell>
        </row>
        <row r="5">
          <cell r="J5">
            <v>0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</sheetData>
      <sheetData sheetId="3">
        <row r="2">
          <cell r="B2">
            <v>0</v>
          </cell>
        </row>
      </sheetData>
      <sheetData sheetId="4">
        <row r="26">
          <cell r="C26" t="str">
            <v>Shelly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Spec Sheet"/>
      <sheetName val="a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 Projected 2006 VS. 2005"/>
      <sheetName val="a"/>
      <sheetName val="Sheet1"/>
      <sheetName val="UNIQUE ATT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LIST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NEW SC"/>
      <sheetName val="LIST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  <sheetData sheetId="464" refreshError="1"/>
      <sheetData sheetId="4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X-List"/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Sheet2"/>
      <sheetName val="Sheet17"/>
      <sheetName val="PROPERTIES"/>
      <sheetName val="DROP DOWNS"/>
      <sheetName val="Reserve_Request_Form"/>
      <sheetName val="Seasonal Property"/>
      <sheetName val="Reserve_Request_Form1"/>
      <sheetName val="Header_Only"/>
      <sheetName val="Bulk_or_Prepack"/>
      <sheetName val="Complex_Prepack"/>
      <sheetName val="x-Complex_Multi-Ship"/>
      <sheetName val="Multi-Ship_Dates"/>
      <sheetName val="Attribute_Assignment"/>
      <sheetName val="x-Helpful_Notes"/>
      <sheetName val="x-Vendor_Instruction"/>
      <sheetName val="x-Vendor_Specs"/>
      <sheetName val="x-Vendor_CTPAT"/>
      <sheetName val="x-Vendor_10+2"/>
      <sheetName val="x-Lacy_Act"/>
      <sheetName val="x-Fish_&amp;_Wildlife"/>
      <sheetName val="DROP_DOWNS"/>
      <sheetName val="Feuil2"/>
      <sheetName val="x-Burlington Transit"/>
      <sheetName val="Home Fragrance Properties"/>
      <sheetName val="Sheet Lists"/>
      <sheetName val="Reserve_Request_Form2"/>
      <sheetName val="Window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Rugs"/>
    </sheetNames>
    <sheetDataSet>
      <sheetData sheetId="0">
        <row r="2">
          <cell r="A2" t="str">
            <v>(1) COATS</v>
          </cell>
          <cell r="AC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K2" t="str">
            <v>NA</v>
          </cell>
          <cell r="AN2" t="str">
            <v>NA</v>
          </cell>
          <cell r="AO2" t="str">
            <v>NA</v>
          </cell>
          <cell r="AS2" t="str">
            <v>NA</v>
          </cell>
          <cell r="AT2" t="str">
            <v>NA</v>
          </cell>
          <cell r="AU2" t="str">
            <v>NA</v>
          </cell>
        </row>
        <row r="3">
          <cell r="AC3" t="str">
            <v>ASSORTED</v>
          </cell>
          <cell r="AF3" t="str">
            <v>3D SOLID</v>
          </cell>
          <cell r="AG3" t="str">
            <v>BATH</v>
          </cell>
          <cell r="AH3" t="str">
            <v>BED RESTS</v>
          </cell>
          <cell r="AI3" t="str">
            <v>EMBELLISHED END HEM</v>
          </cell>
          <cell r="AK3" t="str">
            <v>FOAMBACK</v>
          </cell>
          <cell r="AN3" t="str">
            <v>1-2 IN</v>
          </cell>
          <cell r="AO3">
            <v>120</v>
          </cell>
          <cell r="AS3" t="str">
            <v>CLUSTER</v>
          </cell>
          <cell r="AT3" t="str">
            <v>AMERICANA</v>
          </cell>
          <cell r="AU3" t="str">
            <v>3D</v>
          </cell>
        </row>
        <row r="4">
          <cell r="AC4" t="str">
            <v>BEIGE-TAN</v>
          </cell>
          <cell r="AF4" t="str">
            <v>AMERICANA</v>
          </cell>
          <cell r="AG4" t="str">
            <v>BELLY BAND</v>
          </cell>
          <cell r="AH4" t="str">
            <v>BLANKETS</v>
          </cell>
          <cell r="AI4" t="str">
            <v>EMBROIDERED</v>
          </cell>
          <cell r="AK4" t="str">
            <v>LINED</v>
          </cell>
          <cell r="AN4" t="str">
            <v>1-4 IN</v>
          </cell>
          <cell r="AO4">
            <v>180</v>
          </cell>
          <cell r="AS4" t="str">
            <v>CONTOUR</v>
          </cell>
          <cell r="AT4" t="str">
            <v>BASIC</v>
          </cell>
          <cell r="AU4" t="str">
            <v>APPLIQUE</v>
          </cell>
        </row>
        <row r="5">
          <cell r="AC5" t="str">
            <v>BLACK</v>
          </cell>
          <cell r="AF5" t="str">
            <v>ANCHOR</v>
          </cell>
          <cell r="AG5" t="str">
            <v>BOWL BRUSH</v>
          </cell>
          <cell r="AH5" t="str">
            <v>CAMPUS KIT</v>
          </cell>
          <cell r="AI5" t="str">
            <v>FRINGE</v>
          </cell>
          <cell r="AK5" t="str">
            <v>LINED-INTERLINED</v>
          </cell>
          <cell r="AN5" t="str">
            <v>3-4 IN</v>
          </cell>
          <cell r="AO5">
            <v>200</v>
          </cell>
          <cell r="AS5" t="str">
            <v>COTTON</v>
          </cell>
          <cell r="AT5" t="str">
            <v>COASTAL</v>
          </cell>
          <cell r="AU5" t="str">
            <v>BRUSHED</v>
          </cell>
        </row>
        <row r="6">
          <cell r="AC6" t="str">
            <v>BLACK LT COPPER</v>
          </cell>
          <cell r="AF6" t="str">
            <v>ANIMAL</v>
          </cell>
          <cell r="AG6" t="str">
            <v>BOXED</v>
          </cell>
          <cell r="AH6" t="str">
            <v>CANOPY</v>
          </cell>
          <cell r="AI6" t="str">
            <v>JACQUARD</v>
          </cell>
          <cell r="AK6" t="str">
            <v>ROOM DARKENING</v>
          </cell>
          <cell r="AN6" t="str">
            <v>5-6 IN</v>
          </cell>
          <cell r="AO6" t="str">
            <v>200 OR LESS</v>
          </cell>
          <cell r="AS6" t="str">
            <v>DOWN ALT</v>
          </cell>
          <cell r="AT6" t="str">
            <v>DEN</v>
          </cell>
          <cell r="AU6" t="str">
            <v>BURNOUT</v>
          </cell>
        </row>
        <row r="7">
          <cell r="AC7" t="str">
            <v>BLACK-WHITE</v>
          </cell>
          <cell r="AF7" t="str">
            <v>AZTEC</v>
          </cell>
          <cell r="AG7" t="str">
            <v>CADDYS-SHOWER</v>
          </cell>
          <cell r="AH7" t="str">
            <v>COMFORTER SETS</v>
          </cell>
          <cell r="AI7" t="str">
            <v>PESH TERRY</v>
          </cell>
          <cell r="AK7" t="str">
            <v>WOVEN BLACKOUT</v>
          </cell>
          <cell r="AN7" t="str">
            <v>5-8 IN</v>
          </cell>
          <cell r="AO7" t="str">
            <v>200-299</v>
          </cell>
          <cell r="AS7" t="str">
            <v>FEATHER</v>
          </cell>
          <cell r="AT7" t="str">
            <v>FEMININE</v>
          </cell>
          <cell r="AU7" t="str">
            <v>CHENILLE</v>
          </cell>
        </row>
        <row r="8">
          <cell r="AC8" t="str">
            <v>BLUE</v>
          </cell>
          <cell r="AF8" t="str">
            <v>BIRDS</v>
          </cell>
          <cell r="AG8" t="str">
            <v>CADDYS-STORAGE</v>
          </cell>
          <cell r="AH8" t="str">
            <v>LAMPS</v>
          </cell>
          <cell r="AI8" t="str">
            <v>PRINT</v>
          </cell>
          <cell r="AN8" t="str">
            <v>1 IN</v>
          </cell>
          <cell r="AO8">
            <v>220</v>
          </cell>
          <cell r="AS8" t="str">
            <v>MEMORY FOAM</v>
          </cell>
          <cell r="AT8" t="str">
            <v>GLAMOUR</v>
          </cell>
          <cell r="AU8" t="str">
            <v>CLIPPED</v>
          </cell>
        </row>
        <row r="9">
          <cell r="AC9" t="str">
            <v>BROWN</v>
          </cell>
          <cell r="AF9" t="str">
            <v>BROCADE</v>
          </cell>
          <cell r="AG9" t="str">
            <v>CADDYS-SUCTION</v>
          </cell>
          <cell r="AH9" t="str">
            <v>OTHER</v>
          </cell>
          <cell r="AI9" t="str">
            <v>RICEWEAVE</v>
          </cell>
          <cell r="AN9" t="str">
            <v>5 IN</v>
          </cell>
          <cell r="AO9">
            <v>233</v>
          </cell>
          <cell r="AS9" t="str">
            <v>POLY FILL</v>
          </cell>
          <cell r="AT9" t="str">
            <v>GLOBAL</v>
          </cell>
          <cell r="AU9" t="str">
            <v>COLOR BLOCK</v>
          </cell>
        </row>
        <row r="10">
          <cell r="AC10" t="str">
            <v>CORAL</v>
          </cell>
          <cell r="AF10" t="str">
            <v>CABLE KNIT</v>
          </cell>
          <cell r="AG10" t="str">
            <v>CANISTER</v>
          </cell>
          <cell r="AH10" t="str">
            <v>PILLOW</v>
          </cell>
          <cell r="AI10" t="str">
            <v>SCULPTED</v>
          </cell>
          <cell r="AO10">
            <v>230</v>
          </cell>
          <cell r="AT10" t="str">
            <v>HOLIDAY-SEASONAL</v>
          </cell>
          <cell r="AU10" t="str">
            <v>CRUSHED</v>
          </cell>
        </row>
        <row r="11">
          <cell r="AC11" t="str">
            <v>GOLD</v>
          </cell>
          <cell r="AF11" t="str">
            <v>CAMO</v>
          </cell>
          <cell r="AG11" t="str">
            <v>COSMETIC</v>
          </cell>
          <cell r="AH11" t="str">
            <v>PILLOW BUDDIES</v>
          </cell>
          <cell r="AI11" t="str">
            <v>SOLID</v>
          </cell>
          <cell r="AO11">
            <v>250</v>
          </cell>
          <cell r="AT11" t="str">
            <v>MASCULINE</v>
          </cell>
          <cell r="AU11" t="str">
            <v>EMBELLISHMENT</v>
          </cell>
        </row>
        <row r="12">
          <cell r="AC12" t="str">
            <v>GREEN</v>
          </cell>
          <cell r="AF12" t="str">
            <v>CHEVRON</v>
          </cell>
          <cell r="AG12" t="str">
            <v>ENERGY SOLUTIONS</v>
          </cell>
          <cell r="AH12" t="str">
            <v>SAUCER CHAIR</v>
          </cell>
          <cell r="AI12" t="str">
            <v>VELOUR</v>
          </cell>
          <cell r="AO12">
            <v>300</v>
          </cell>
          <cell r="AT12" t="str">
            <v>MODERN</v>
          </cell>
          <cell r="AU12" t="str">
            <v>EMBOSSED</v>
          </cell>
        </row>
        <row r="13">
          <cell r="AC13" t="str">
            <v>GREY</v>
          </cell>
          <cell r="AF13" t="str">
            <v>COASTAL</v>
          </cell>
          <cell r="AG13" t="str">
            <v>ENSEMBLE SET</v>
          </cell>
          <cell r="AH13" t="str">
            <v>SHEETS</v>
          </cell>
          <cell r="AI13" t="str">
            <v>VISCOSE</v>
          </cell>
          <cell r="AO13" t="str">
            <v>300-399</v>
          </cell>
          <cell r="AT13" t="str">
            <v>SEASONAL</v>
          </cell>
          <cell r="AU13" t="str">
            <v>EMBROIDERY</v>
          </cell>
        </row>
        <row r="14">
          <cell r="AC14" t="str">
            <v>METALLIC</v>
          </cell>
          <cell r="AF14" t="str">
            <v>COLOR BLOCK</v>
          </cell>
          <cell r="AG14" t="str">
            <v>FINGERTIP</v>
          </cell>
          <cell r="AH14" t="str">
            <v>SIGN</v>
          </cell>
          <cell r="AO14">
            <v>320</v>
          </cell>
          <cell r="AT14" t="str">
            <v>TYPOGRAPHY</v>
          </cell>
          <cell r="AU14" t="str">
            <v>FILLED</v>
          </cell>
        </row>
        <row r="15">
          <cell r="AC15" t="str">
            <v>MULTI-COLOR</v>
          </cell>
          <cell r="AF15" t="str">
            <v>DAMASK</v>
          </cell>
          <cell r="AG15" t="str">
            <v>FOLDED</v>
          </cell>
          <cell r="AH15" t="str">
            <v>SLUMBER BAGS</v>
          </cell>
          <cell r="AO15">
            <v>400</v>
          </cell>
          <cell r="AU15" t="str">
            <v>FLOCK</v>
          </cell>
        </row>
        <row r="16">
          <cell r="AC16" t="str">
            <v>NAVY</v>
          </cell>
          <cell r="AF16" t="str">
            <v>DIAMOND</v>
          </cell>
          <cell r="AG16" t="str">
            <v>FURNITURE</v>
          </cell>
          <cell r="AH16" t="str">
            <v>STOOL</v>
          </cell>
          <cell r="AO16" t="str">
            <v>400-499</v>
          </cell>
          <cell r="AU16" t="str">
            <v>FRINGE</v>
          </cell>
        </row>
        <row r="17">
          <cell r="AC17" t="str">
            <v>OFF WHITE-NATURAL</v>
          </cell>
          <cell r="AF17" t="str">
            <v>DOTS</v>
          </cell>
          <cell r="AG17" t="str">
            <v>GIFT BAG</v>
          </cell>
          <cell r="AH17" t="str">
            <v>THROW</v>
          </cell>
          <cell r="AO17">
            <v>450</v>
          </cell>
          <cell r="AU17" t="str">
            <v>GLITTER</v>
          </cell>
        </row>
        <row r="18">
          <cell r="AC18" t="str">
            <v>ORANGE</v>
          </cell>
          <cell r="AF18" t="str">
            <v>ELECTROPLATING</v>
          </cell>
          <cell r="AG18" t="str">
            <v>GROMMET</v>
          </cell>
          <cell r="AH18" t="str">
            <v xml:space="preserve">  </v>
          </cell>
          <cell r="AO18">
            <v>500</v>
          </cell>
          <cell r="AU18" t="str">
            <v>GLOBAL</v>
          </cell>
        </row>
        <row r="19">
          <cell r="AC19" t="str">
            <v>PINK</v>
          </cell>
          <cell r="AF19" t="str">
            <v>EMBELLISHED</v>
          </cell>
          <cell r="AG19" t="str">
            <v>GUSSETED</v>
          </cell>
          <cell r="AO19" t="str">
            <v>500-599</v>
          </cell>
          <cell r="AU19" t="str">
            <v>JACQUARD</v>
          </cell>
        </row>
        <row r="20">
          <cell r="AC20" t="str">
            <v>PURPLE</v>
          </cell>
          <cell r="AF20" t="str">
            <v>EMBROIDERY</v>
          </cell>
          <cell r="AG20" t="str">
            <v>HAND</v>
          </cell>
          <cell r="AO20">
            <v>550</v>
          </cell>
          <cell r="AU20" t="str">
            <v>LACE</v>
          </cell>
        </row>
        <row r="21">
          <cell r="AC21" t="str">
            <v>RED</v>
          </cell>
          <cell r="AF21" t="str">
            <v>FAIR ISLE</v>
          </cell>
          <cell r="AG21" t="str">
            <v>HANGING</v>
          </cell>
          <cell r="AO21">
            <v>600</v>
          </cell>
          <cell r="AU21" t="str">
            <v>LUREX</v>
          </cell>
        </row>
        <row r="22">
          <cell r="AC22" t="str">
            <v>SILVER</v>
          </cell>
          <cell r="AF22" t="str">
            <v>FANCY</v>
          </cell>
          <cell r="AG22" t="str">
            <v>HARDWARE</v>
          </cell>
          <cell r="AO22" t="str">
            <v>600 OR MORE</v>
          </cell>
          <cell r="AU22" t="str">
            <v>METALLIC-APPLIQUE</v>
          </cell>
        </row>
        <row r="23">
          <cell r="AC23" t="str">
            <v>TURQUOISE</v>
          </cell>
          <cell r="AF23" t="str">
            <v>FASHION</v>
          </cell>
          <cell r="AG23" t="str">
            <v>HOLDBACK</v>
          </cell>
          <cell r="AO23">
            <v>630</v>
          </cell>
          <cell r="AU23" t="str">
            <v>METALLIC-PRINT</v>
          </cell>
        </row>
        <row r="24">
          <cell r="AC24" t="str">
            <v>WHITE</v>
          </cell>
          <cell r="AF24" t="str">
            <v>FLORAL</v>
          </cell>
          <cell r="AG24" t="str">
            <v>HOODED WRAP</v>
          </cell>
          <cell r="AO24">
            <v>700</v>
          </cell>
          <cell r="AU24" t="str">
            <v>PINTUCK</v>
          </cell>
        </row>
        <row r="25">
          <cell r="AC25" t="str">
            <v>YELLOW</v>
          </cell>
          <cell r="AF25" t="str">
            <v>GATEWORK</v>
          </cell>
          <cell r="AG25" t="str">
            <v>JUVENILE</v>
          </cell>
          <cell r="AO25">
            <v>740</v>
          </cell>
          <cell r="AU25" t="str">
            <v>PLUSH</v>
          </cell>
        </row>
        <row r="26">
          <cell r="AF26" t="str">
            <v>GEOMETRIC</v>
          </cell>
          <cell r="AG26" t="str">
            <v>KITCHEN TIER</v>
          </cell>
          <cell r="AO26">
            <v>750</v>
          </cell>
          <cell r="AU26" t="str">
            <v>POM POMS</v>
          </cell>
        </row>
        <row r="27">
          <cell r="AF27" t="str">
            <v>GREEK KEY</v>
          </cell>
          <cell r="AG27" t="str">
            <v>LINERS</v>
          </cell>
          <cell r="AO27">
            <v>800</v>
          </cell>
          <cell r="AU27" t="str">
            <v>PRINT</v>
          </cell>
        </row>
        <row r="28">
          <cell r="AF28" t="str">
            <v>HOLIDAY</v>
          </cell>
          <cell r="AG28" t="str">
            <v>LOTION</v>
          </cell>
          <cell r="AU28" t="str">
            <v>QUILTED</v>
          </cell>
        </row>
        <row r="29">
          <cell r="AF29" t="str">
            <v>HOTEL</v>
          </cell>
          <cell r="AG29" t="str">
            <v>MAGAZINE</v>
          </cell>
          <cell r="AU29" t="str">
            <v>RHINESTONES</v>
          </cell>
        </row>
        <row r="30">
          <cell r="AF30" t="str">
            <v>IKAT</v>
          </cell>
          <cell r="AG30" t="str">
            <v>MATS</v>
          </cell>
          <cell r="AU30" t="str">
            <v>RUFFLE</v>
          </cell>
        </row>
        <row r="31">
          <cell r="AF31" t="str">
            <v>JACQUARD</v>
          </cell>
          <cell r="AG31" t="str">
            <v>MIRROR</v>
          </cell>
          <cell r="AU31" t="str">
            <v>SEQUINS</v>
          </cell>
        </row>
        <row r="32">
          <cell r="AF32" t="str">
            <v>LACE</v>
          </cell>
          <cell r="AG32" t="str">
            <v>NIGHT LIGHT</v>
          </cell>
          <cell r="AU32" t="str">
            <v>SHERPA</v>
          </cell>
        </row>
        <row r="33">
          <cell r="AF33" t="str">
            <v>LATTICE</v>
          </cell>
          <cell r="AG33" t="str">
            <v>OPEN TOP BAG</v>
          </cell>
        </row>
        <row r="34">
          <cell r="AF34" t="str">
            <v>LEAVES</v>
          </cell>
          <cell r="AG34" t="str">
            <v>OTD HOOKS</v>
          </cell>
        </row>
        <row r="35">
          <cell r="AF35" t="str">
            <v>LODGE</v>
          </cell>
          <cell r="AG35" t="str">
            <v>OTHER</v>
          </cell>
        </row>
        <row r="36">
          <cell r="AF36" t="str">
            <v>MEDALLION</v>
          </cell>
          <cell r="AG36" t="str">
            <v>OTT SPACESAVER</v>
          </cell>
        </row>
        <row r="37">
          <cell r="AF37" t="str">
            <v>METALLIC PRINT</v>
          </cell>
          <cell r="AG37" t="str">
            <v>OTTOMANS</v>
          </cell>
        </row>
        <row r="38">
          <cell r="AF38" t="str">
            <v>METALLIC TREATMENT</v>
          </cell>
          <cell r="AG38" t="str">
            <v>PILLOW BUDDY SETS</v>
          </cell>
        </row>
        <row r="39">
          <cell r="AF39" t="str">
            <v>MOSAIC</v>
          </cell>
          <cell r="AG39" t="str">
            <v>PINCH PLEAT</v>
          </cell>
        </row>
        <row r="40">
          <cell r="AF40" t="str">
            <v>MULTI RUG</v>
          </cell>
          <cell r="AG40" t="str">
            <v>PLUNGER</v>
          </cell>
        </row>
        <row r="41">
          <cell r="AF41" t="str">
            <v>NORDIC</v>
          </cell>
          <cell r="AG41" t="str">
            <v>POLE CADDY</v>
          </cell>
        </row>
        <row r="42">
          <cell r="AF42" t="str">
            <v>OMBRE</v>
          </cell>
          <cell r="AG42" t="str">
            <v>POLES</v>
          </cell>
        </row>
        <row r="43">
          <cell r="AF43" t="str">
            <v>PAISLEY</v>
          </cell>
          <cell r="AG43" t="str">
            <v>RESERVES</v>
          </cell>
        </row>
        <row r="44">
          <cell r="AF44" t="str">
            <v>PARIS</v>
          </cell>
          <cell r="AG44" t="str">
            <v>ROD POCKET</v>
          </cell>
        </row>
        <row r="45">
          <cell r="AF45" t="str">
            <v>PATCH</v>
          </cell>
          <cell r="AG45" t="str">
            <v>ROLLED</v>
          </cell>
        </row>
        <row r="46">
          <cell r="AF46" t="str">
            <v>PLAID</v>
          </cell>
          <cell r="AG46" t="str">
            <v>SCALE</v>
          </cell>
        </row>
        <row r="47">
          <cell r="AF47" t="str">
            <v>PRINT</v>
          </cell>
          <cell r="AG47" t="str">
            <v>SHEER</v>
          </cell>
        </row>
        <row r="48">
          <cell r="AF48" t="str">
            <v>QUATREFOIL</v>
          </cell>
          <cell r="AG48" t="str">
            <v>SHEET</v>
          </cell>
        </row>
        <row r="49">
          <cell r="AF49" t="str">
            <v>QUILTED</v>
          </cell>
          <cell r="AG49" t="str">
            <v>SHOWER-HEADS</v>
          </cell>
        </row>
        <row r="50">
          <cell r="AF50" t="str">
            <v>RELIGIOUS</v>
          </cell>
          <cell r="AG50" t="str">
            <v>SHOWER-HOOKS</v>
          </cell>
        </row>
        <row r="51">
          <cell r="AF51" t="str">
            <v>SCROLL</v>
          </cell>
          <cell r="AG51" t="str">
            <v>SHOWER-RODS</v>
          </cell>
        </row>
        <row r="52">
          <cell r="AF52" t="str">
            <v>SCULPTED</v>
          </cell>
          <cell r="AG52" t="str">
            <v>SOAP DISH</v>
          </cell>
        </row>
        <row r="53">
          <cell r="AF53" t="str">
            <v>SHELLS</v>
          </cell>
          <cell r="AG53" t="str">
            <v>SPA-PILLOWS</v>
          </cell>
        </row>
        <row r="54">
          <cell r="AF54" t="str">
            <v>SKIN</v>
          </cell>
          <cell r="AG54" t="str">
            <v>SPA-TOWER</v>
          </cell>
        </row>
        <row r="55">
          <cell r="AF55" t="str">
            <v>SOLID</v>
          </cell>
          <cell r="AG55" t="str">
            <v>STEP CANS</v>
          </cell>
        </row>
        <row r="56">
          <cell r="AF56" t="str">
            <v>SOLID W TRIM</v>
          </cell>
          <cell r="AG56" t="str">
            <v>STOOLS</v>
          </cell>
        </row>
        <row r="57">
          <cell r="AG57" t="str">
            <v>TAB TOP</v>
          </cell>
        </row>
        <row r="58">
          <cell r="AG58" t="str">
            <v>TASSEL HOLDBACK</v>
          </cell>
        </row>
        <row r="59">
          <cell r="AG59" t="str">
            <v>TBH</v>
          </cell>
        </row>
        <row r="60">
          <cell r="AG60" t="str">
            <v>TIP</v>
          </cell>
        </row>
        <row r="61">
          <cell r="AG61" t="str">
            <v>TISSUE</v>
          </cell>
        </row>
        <row r="62">
          <cell r="AG62" t="str">
            <v>TOILET SEAT</v>
          </cell>
        </row>
        <row r="63">
          <cell r="AG63" t="str">
            <v>TOOTHBRUSH HOLDER</v>
          </cell>
        </row>
        <row r="64">
          <cell r="AG64" t="str">
            <v>TP STAND</v>
          </cell>
        </row>
      </sheetData>
      <sheetData sheetId="1" refreshError="1"/>
      <sheetData sheetId="2">
        <row r="2">
          <cell r="A2" t="str">
            <v>(1) COATS</v>
          </cell>
        </row>
      </sheetData>
      <sheetData sheetId="3">
        <row r="3">
          <cell r="N3">
            <v>0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(1) COATS</v>
          </cell>
        </row>
      </sheetData>
      <sheetData sheetId="10">
        <row r="2">
          <cell r="F2" t="str">
            <v>Centimeters (Metric)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N3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URCHASE BIBLE_2014"/>
      <sheetName val="PURCHASE BIBLE NPD FEB 13 TRIP"/>
      <sheetName val="SIZE WISE PROPORTIONATE AREA"/>
      <sheetName val="TECH KNWLDG + YARN TERM"/>
      <sheetName val="KEY QC PARAMETERS "/>
      <sheetName val="STD FOR HANDFEEL APPROVAL"/>
      <sheetName val="INTRICATE DESIGNS-100% INSEPCT"/>
      <sheetName val="PNP PRICE PER SQFT"/>
      <sheetName val="FACTORY MATRIX"/>
      <sheetName val="PNP SAMPLE POLICY"/>
      <sheetName val="TIMELINE FOR PNP PRODN"/>
      <sheetName val="PROD LINE SPEC SUMMARY_FRM PNP"/>
      <sheetName val="YARN PRICE - WEEKLY"/>
      <sheetName val="BATH RUG BIBLE-AUG2010"/>
      <sheetName val="APRIL 13 RS 53"/>
      <sheetName val="SEPT 2011 RS 49"/>
      <sheetName val="SEPT 2011 RS 47"/>
      <sheetName val="SEPT 2011 RS 45"/>
      <sheetName val="SD1085-RO CORE SPECS &amp; SAMPLES"/>
      <sheetName val="NPD SELECTED SAMPLES FEB 2013"/>
      <sheetName val="SD 1084 - PECASSO COLOR &amp; COST"/>
      <sheetName val="POI DATA ENTRY CHASE"/>
      <sheetName val="NEW SC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EW DP"/>
      <sheetName val="NEW SC"/>
      <sheetName val="SC LINER"/>
      <sheetName val="PILLOWS"/>
      <sheetName val="PET PILLOWS"/>
      <sheetName val="RUNNERS"/>
      <sheetName val="QUILT MAT RUNNR"/>
      <sheetName val="RUGS"/>
      <sheetName val="DAMASK TABLE"/>
      <sheetName val="CHAIR COVERS"/>
      <sheetName val="CHAIR PADS"/>
      <sheetName val="THROW"/>
      <sheetName val="CARD HOLDER"/>
      <sheetName val="ACRYLIC RUG"/>
      <sheetName val="FUR RUG"/>
      <sheetName val="TREE SKIRTS 1"/>
      <sheetName val="TREE SKIRTS 2"/>
      <sheetName val="SET_TSSTK"/>
      <sheetName val="STOCKINGS "/>
      <sheetName val="POI DATA ENTRY CH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Instruction Guide"/>
      <sheetName val="Vendor contact information"/>
      <sheetName val="Vendor SPEC PAGE "/>
      <sheetName val="Buyer WS"/>
      <sheetName val="Factory 10+2"/>
      <sheetName val="Sheet1"/>
      <sheetName val="LIST"/>
      <sheetName val="X-imports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NEW SC"/>
      <sheetName val="POI DATA ENTRY CHASE"/>
    </sheetNames>
    <sheetDataSet>
      <sheetData sheetId="0">
        <row r="2">
          <cell r="A2" t="str">
            <v>(1) COATS</v>
          </cell>
          <cell r="AC2" t="str">
            <v>NA</v>
          </cell>
        </row>
        <row r="3">
          <cell r="AC3" t="str">
            <v>BUBBLE BATH</v>
          </cell>
        </row>
        <row r="4">
          <cell r="AC4" t="str">
            <v>CADDY</v>
          </cell>
        </row>
        <row r="5">
          <cell r="AC5" t="str">
            <v>LIQUID SOAP</v>
          </cell>
        </row>
        <row r="6">
          <cell r="AC6" t="str">
            <v>SANITIZER</v>
          </cell>
        </row>
        <row r="7">
          <cell r="AC7" t="str">
            <v>SHOWER GEL-BODY WASH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 t="str">
            <v>INCHES</v>
          </cell>
        </row>
      </sheetData>
      <sheetData sheetId="8">
        <row r="1">
          <cell r="X1" t="str">
            <v>PORT/DEST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NEW SC"/>
    </sheetNames>
    <sheetDataSet>
      <sheetData sheetId="0">
        <row r="2">
          <cell r="A2" t="str">
            <v>(1) COATS</v>
          </cell>
          <cell r="P2" t="str">
            <v>QUEUING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/>
      <sheetData sheetId="4">
        <row r="2">
          <cell r="A2" t="str">
            <v>(1) COATS</v>
          </cell>
        </row>
      </sheetData>
      <sheetData sheetId="5">
        <row r="13">
          <cell r="M13">
            <v>0</v>
          </cell>
        </row>
      </sheetData>
      <sheetData sheetId="6"/>
      <sheetData sheetId="7">
        <row r="2">
          <cell r="B2" t="str">
            <v>YES</v>
          </cell>
        </row>
      </sheetData>
      <sheetData sheetId="8">
        <row r="2">
          <cell r="A2" t="str">
            <v>CY</v>
          </cell>
        </row>
      </sheetData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a"/>
      <sheetName val="UNIQUE ATTR 2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Instruction Guide"/>
      <sheetName val="Vendor contact information"/>
      <sheetName val="Vendor SPEC PAGE "/>
      <sheetName val="ELC Cal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TY reference"/>
      <sheetName val="Quote sheet"/>
      <sheetName val="Quote Amyli 7.24"/>
      <sheetName val="Amy0131"/>
      <sheetName val="Ray 1229 (2)"/>
      <sheetName val="Ray 1229"/>
      <sheetName val="Ray1007"/>
      <sheetName val="Ray 0925"/>
      <sheetName val="Ray 0809"/>
    </sheetNames>
    <sheetDataSet>
      <sheetData sheetId="0"/>
      <sheetData sheetId="1"/>
      <sheetData sheetId="2">
        <row r="13">
          <cell r="L13">
            <v>1.24</v>
          </cell>
        </row>
      </sheetData>
      <sheetData sheetId="3"/>
      <sheetData sheetId="4"/>
      <sheetData sheetId="5">
        <row r="16">
          <cell r="K16">
            <v>1.93</v>
          </cell>
        </row>
      </sheetData>
      <sheetData sheetId="6"/>
      <sheetData sheetId="7"/>
      <sheetData sheetId="8">
        <row r="13">
          <cell r="K13">
            <v>1.95</v>
          </cell>
        </row>
        <row r="15">
          <cell r="K15">
            <v>2.2000000000000002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g nonbraned price"/>
      <sheetName val="Master Price"/>
      <sheetName val="Warehouse Quote"/>
      <sheetName val="Lucy 2.4"/>
      <sheetName val="Lucy 2.1"/>
      <sheetName val="AmyLi 12.16"/>
      <sheetName val="Nancy 12.10"/>
      <sheetName val="AmyLI 10.24"/>
      <sheetName val="AmyLi 9.22"/>
      <sheetName val="Nancy 2.8"/>
      <sheetName val="Nancy 1.29"/>
      <sheetName val="HG Liner"/>
      <sheetName val="HG PEVA"/>
    </sheetNames>
    <sheetDataSet>
      <sheetData sheetId="0"/>
      <sheetData sheetId="1"/>
      <sheetData sheetId="2"/>
      <sheetData sheetId="3">
        <row r="22">
          <cell r="M22">
            <v>1.61</v>
          </cell>
        </row>
        <row r="23">
          <cell r="M23">
            <v>1.39</v>
          </cell>
        </row>
        <row r="24">
          <cell r="M24">
            <v>1.95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Sheet1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For Toy vendor review 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Next Steps"/>
      <sheetName val="Sheet2"/>
      <sheetName val="x-Lists"/>
      <sheetName val="POI DATA ENTRY CHASE"/>
    </sheetNames>
    <sheetDataSet>
      <sheetData sheetId="0">
        <row r="2">
          <cell r="A2" t="str">
            <v>(1) COATS</v>
          </cell>
          <cell r="AI2" t="str">
            <v>NA</v>
          </cell>
        </row>
        <row r="3">
          <cell r="AI3" t="str">
            <v>11IN DOLL</v>
          </cell>
        </row>
        <row r="4">
          <cell r="AI4" t="str">
            <v>18IN DOLL</v>
          </cell>
        </row>
        <row r="5">
          <cell r="AI5" t="str">
            <v>ACCESSORIES</v>
          </cell>
        </row>
        <row r="6">
          <cell r="AI6" t="str">
            <v>COLLECTIBLE</v>
          </cell>
        </row>
        <row r="7">
          <cell r="AI7" t="str">
            <v>DOLL PLUS</v>
          </cell>
        </row>
        <row r="8">
          <cell r="AI8" t="str">
            <v>DOLLHOUSE</v>
          </cell>
        </row>
        <row r="9">
          <cell r="AI9" t="str">
            <v>LARGE DOLL</v>
          </cell>
        </row>
        <row r="10">
          <cell r="AI10" t="str">
            <v>MEDIUM DOLL</v>
          </cell>
        </row>
        <row r="11">
          <cell r="AI11" t="str">
            <v>DRESS UP</v>
          </cell>
        </row>
        <row r="12">
          <cell r="AI12" t="str">
            <v>FOOD</v>
          </cell>
        </row>
        <row r="13">
          <cell r="AI13" t="str">
            <v>KITCHEN</v>
          </cell>
        </row>
        <row r="14">
          <cell r="AI14" t="str">
            <v>OTHER</v>
          </cell>
        </row>
        <row r="15">
          <cell r="AI15" t="str">
            <v>PLAYSET</v>
          </cell>
        </row>
        <row r="16">
          <cell r="AI16" t="str">
            <v>TEA SET</v>
          </cell>
        </row>
        <row r="17">
          <cell r="AI17" t="str">
            <v>TWIN</v>
          </cell>
        </row>
        <row r="18">
          <cell r="AI18" t="str">
            <v>VEHICLE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>
        <row r="2">
          <cell r="A2" t="str">
            <v>(1) COATS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(1) COATS</v>
          </cell>
          <cell r="B2" t="str">
            <v>EAST COAST - 53</v>
          </cell>
          <cell r="C2" t="str">
            <v>SHIP TO DC (SHIP TO MARK FOR)</v>
          </cell>
          <cell r="D2" t="str">
            <v>YES</v>
          </cell>
          <cell r="E2" t="str">
            <v>Yes</v>
          </cell>
          <cell r="F2">
            <v>4</v>
          </cell>
          <cell r="I2" t="str">
            <v>BULK</v>
          </cell>
          <cell r="J2" t="str">
            <v>VENDOR PAYS 0%</v>
          </cell>
          <cell r="M2" t="str">
            <v>1-BASIC/REORDER</v>
          </cell>
          <cell r="O2" t="str">
            <v>GUMMY BLUE</v>
          </cell>
          <cell r="Q2" t="str">
            <v>DOM</v>
          </cell>
          <cell r="S2" t="str">
            <v>AEROSOL-METAL SPRAY CANS</v>
          </cell>
          <cell r="X2" t="str">
            <v>UP-FRONT PRODUCTION</v>
          </cell>
          <cell r="AF2" t="str">
            <v>NET 10EOM</v>
          </cell>
          <cell r="AH2">
            <v>3</v>
          </cell>
          <cell r="AI2">
            <v>7</v>
          </cell>
        </row>
        <row r="3">
          <cell r="A3" t="str">
            <v>(2) SPORTSWEAR</v>
          </cell>
          <cell r="B3" t="str">
            <v>WEST COAST - 512 AZ,CA,ID,NM,NV,OR,UT,WA,WY,CO,OK,TX</v>
          </cell>
          <cell r="C3" t="str">
            <v>SHIP TO STORES</v>
          </cell>
          <cell r="D3" t="str">
            <v>NO</v>
          </cell>
          <cell r="F3">
            <v>3</v>
          </cell>
          <cell r="I3" t="str">
            <v>COMPLEX INNERS</v>
          </cell>
          <cell r="J3" t="str">
            <v>VENDOR PAYS 50%</v>
          </cell>
          <cell r="M3" t="str">
            <v>2-FALL 2022</v>
          </cell>
          <cell r="O3" t="str">
            <v>GUMMY BLUE SM</v>
          </cell>
          <cell r="Q3" t="str">
            <v>POE</v>
          </cell>
          <cell r="S3" t="str">
            <v>BULK TO PREPACK</v>
          </cell>
          <cell r="X3" t="str">
            <v>PACK AND HOLD</v>
          </cell>
          <cell r="AF3" t="str">
            <v>NET 10EOM +30 days </v>
          </cell>
          <cell r="AG3">
            <v>1</v>
          </cell>
        </row>
        <row r="4">
          <cell r="A4" t="str">
            <v>(3) KIDS</v>
          </cell>
          <cell r="F4">
            <v>2</v>
          </cell>
          <cell r="I4" t="str">
            <v>COMPLEX SHIPPABLE</v>
          </cell>
          <cell r="J4" t="str">
            <v>VENDOR PAYS 100%</v>
          </cell>
          <cell r="M4" t="str">
            <v>3-SPRING 2023</v>
          </cell>
          <cell r="O4" t="str">
            <v>GUMMY GOLD</v>
          </cell>
          <cell r="Q4" t="str">
            <v>DDDP</v>
          </cell>
          <cell r="S4" t="str">
            <v>BULK TO COMPLEX PREPACK</v>
          </cell>
          <cell r="X4" t="str">
            <v>IN-SEASON PRODUCTION</v>
          </cell>
          <cell r="AF4" t="str">
            <v>NET 10EOM+60</v>
          </cell>
          <cell r="AG4">
            <v>2</v>
          </cell>
        </row>
        <row r="5">
          <cell r="A5" t="str">
            <v>(4) MENS</v>
          </cell>
          <cell r="F5">
            <v>1</v>
          </cell>
          <cell r="I5" t="str">
            <v>INNERS</v>
          </cell>
          <cell r="M5" t="str">
            <v>4-FALL 2023</v>
          </cell>
          <cell r="O5" t="str">
            <v>GUMMY GOLD SM</v>
          </cell>
          <cell r="S5" t="str">
            <v>CAGE PROCESSING</v>
          </cell>
          <cell r="X5" t="str">
            <v>CLOSE OUT</v>
          </cell>
          <cell r="AF5" t="str">
            <v>NET 30 Days</v>
          </cell>
          <cell r="AG5">
            <v>3</v>
          </cell>
        </row>
        <row r="6">
          <cell r="A6" t="str">
            <v>(5) ACCESSORIES</v>
          </cell>
          <cell r="I6" t="str">
            <v>SHIPPABLE</v>
          </cell>
          <cell r="M6" t="str">
            <v>5-SPRING 2024</v>
          </cell>
          <cell r="O6" t="str">
            <v>GUMMY GREY</v>
          </cell>
          <cell r="S6" t="str">
            <v>CHANGE BULK ITEMS - SEE NOTES</v>
          </cell>
          <cell r="X6" t="str">
            <v>TICKET OR ITEM SETUP</v>
          </cell>
          <cell r="AF6" t="str">
            <v>NET 60 Days</v>
          </cell>
        </row>
        <row r="7">
          <cell r="A7" t="str">
            <v>(6) LINENS</v>
          </cell>
          <cell r="M7" t="str">
            <v>6-FALL 2024</v>
          </cell>
          <cell r="O7" t="str">
            <v>GUMMY GREY SM</v>
          </cell>
          <cell r="S7" t="str">
            <v>CHANGE PACK QTY</v>
          </cell>
          <cell r="AF7" t="str">
            <v>NET 90 Days</v>
          </cell>
        </row>
        <row r="8">
          <cell r="A8" t="str">
            <v xml:space="preserve">(7) YOUTH </v>
          </cell>
          <cell r="M8" t="str">
            <v>7-SPRING 2022</v>
          </cell>
          <cell r="O8" t="str">
            <v>GUMMY LABEL</v>
          </cell>
          <cell r="S8" t="str">
            <v>DC BUILD ASSORTMENT</v>
          </cell>
          <cell r="AF8" t="str">
            <v>2% 0 days</v>
          </cell>
        </row>
        <row r="9">
          <cell r="A9" t="str">
            <v>(8) OUTERWEAR</v>
          </cell>
          <cell r="O9" t="str">
            <v>GUMMY LAVENDER</v>
          </cell>
          <cell r="S9" t="str">
            <v>DO NOT SIZE BREAK</v>
          </cell>
          <cell r="AF9" t="str">
            <v>2% 60 days </v>
          </cell>
        </row>
        <row r="10">
          <cell r="O10" t="str">
            <v>GUMMY LVNDER SM</v>
          </cell>
          <cell r="S10" t="str">
            <v>DSR NIKE</v>
          </cell>
          <cell r="AF10" t="str">
            <v>0.05% 30 EOM</v>
          </cell>
        </row>
        <row r="11">
          <cell r="O11" t="str">
            <v>GUMMY MINT</v>
          </cell>
          <cell r="S11" t="str">
            <v>FDA</v>
          </cell>
          <cell r="AF11" t="str">
            <v>0.15% 60 EOM</v>
          </cell>
        </row>
        <row r="12">
          <cell r="O12" t="str">
            <v>GUMMY MINT SM</v>
          </cell>
          <cell r="S12" t="str">
            <v>FDA AND INGESTIBLE</v>
          </cell>
          <cell r="AF12" t="str">
            <v>1% 0 EOM</v>
          </cell>
        </row>
        <row r="13">
          <cell r="O13" t="str">
            <v>GUMMY ORANGE</v>
          </cell>
          <cell r="S13" t="str">
            <v>FLAT BREAKDOWN</v>
          </cell>
          <cell r="AF13" t="str">
            <v>1% 30 EOM</v>
          </cell>
        </row>
        <row r="14">
          <cell r="O14" t="str">
            <v>GUMMY ORANGE SM</v>
          </cell>
          <cell r="S14" t="str">
            <v>FRAGILE</v>
          </cell>
          <cell r="AF14" t="str">
            <v>1% 50 EOM</v>
          </cell>
        </row>
        <row r="15">
          <cell r="O15" t="str">
            <v>GUMMY PURPLE</v>
          </cell>
          <cell r="S15" t="str">
            <v>FRAGRANCE</v>
          </cell>
          <cell r="AF15" t="str">
            <v>1% 60 EOM</v>
          </cell>
        </row>
        <row r="16">
          <cell r="O16" t="str">
            <v>GUMMY PURPLE SM</v>
          </cell>
          <cell r="S16" t="str">
            <v>HEAT SENSITIVE</v>
          </cell>
          <cell r="AF16" t="str">
            <v>2% 10EOM</v>
          </cell>
        </row>
        <row r="17">
          <cell r="O17" t="str">
            <v>GUMMY SMALL</v>
          </cell>
          <cell r="S17" t="str">
            <v>JEWELRY</v>
          </cell>
          <cell r="AF17" t="str">
            <v>2% 10EOM +30 days</v>
          </cell>
        </row>
        <row r="18">
          <cell r="O18" t="str">
            <v>GUMMY YELLOW SM</v>
          </cell>
          <cell r="S18" t="str">
            <v>KITTING</v>
          </cell>
          <cell r="AF18" t="str">
            <v>2% 30 EOM</v>
          </cell>
        </row>
        <row r="19">
          <cell r="O19" t="str">
            <v>HANG LAVENDER</v>
          </cell>
          <cell r="S19" t="str">
            <v>LIQUID</v>
          </cell>
          <cell r="AF19" t="str">
            <v>2% 60 EOM</v>
          </cell>
        </row>
        <row r="20">
          <cell r="O20" t="str">
            <v>HANG ORANGE</v>
          </cell>
          <cell r="S20" t="str">
            <v>LIQUID BUNDLING</v>
          </cell>
          <cell r="AF20" t="str">
            <v>2.5% 60 EOM</v>
          </cell>
        </row>
        <row r="21">
          <cell r="O21" t="str">
            <v>HANG PURPLE</v>
          </cell>
          <cell r="S21" t="str">
            <v>OVERSIZED PTL</v>
          </cell>
          <cell r="AF21" t="str">
            <v>0% 0 ROG</v>
          </cell>
        </row>
        <row r="22">
          <cell r="O22" t="str">
            <v>HANG SMALL</v>
          </cell>
          <cell r="S22" t="str">
            <v>PREPACK TO BULK</v>
          </cell>
          <cell r="AF22" t="str">
            <v>0% 3 ROG</v>
          </cell>
        </row>
        <row r="23">
          <cell r="O23" t="str">
            <v>HANG TAG</v>
          </cell>
          <cell r="S23" t="str">
            <v>UNDEFINED ASSORTMENT</v>
          </cell>
          <cell r="AF23" t="str">
            <v>0% 10 ROG</v>
          </cell>
        </row>
        <row r="24">
          <cell r="O24" t="str">
            <v>HANG TAG BLUE</v>
          </cell>
          <cell r="S24" t="str">
            <v>X 7 DIGIT-NO EDI</v>
          </cell>
          <cell r="AF24" t="str">
            <v>0% 15 ROG</v>
          </cell>
        </row>
        <row r="25">
          <cell r="O25" t="str">
            <v>HANG TAG GOLD</v>
          </cell>
          <cell r="S25" t="str">
            <v>X NO EDI</v>
          </cell>
          <cell r="AF25" t="str">
            <v>0% 20 ROG</v>
          </cell>
        </row>
        <row r="26">
          <cell r="O26" t="str">
            <v>HANG TAG GREY</v>
          </cell>
          <cell r="AF26" t="str">
            <v>0% 21 ROG</v>
          </cell>
        </row>
        <row r="27">
          <cell r="O27" t="str">
            <v>HANG TAG MINT</v>
          </cell>
          <cell r="AF27" t="str">
            <v>0% 23 ROG</v>
          </cell>
        </row>
        <row r="28">
          <cell r="O28" t="str">
            <v>HANG YELLOW</v>
          </cell>
          <cell r="AF28" t="str">
            <v>0% 25 ROG</v>
          </cell>
        </row>
        <row r="29">
          <cell r="O29" t="str">
            <v>RAT TAIL</v>
          </cell>
          <cell r="AF29" t="str">
            <v>0% 30 ROG</v>
          </cell>
        </row>
        <row r="30">
          <cell r="O30" t="str">
            <v>RAT TAIL BLUE</v>
          </cell>
          <cell r="AF30" t="str">
            <v>0% 31 ROG</v>
          </cell>
        </row>
        <row r="31">
          <cell r="O31" t="str">
            <v>SHELF PRICE</v>
          </cell>
          <cell r="AF31" t="str">
            <v>0% 39 ROG</v>
          </cell>
        </row>
        <row r="32">
          <cell r="O32" t="str">
            <v>SHIP LABEL</v>
          </cell>
          <cell r="AF32" t="str">
            <v>0% 40 ROG</v>
          </cell>
        </row>
        <row r="33">
          <cell r="AF33" t="str">
            <v>0% 45 ROG</v>
          </cell>
        </row>
        <row r="34">
          <cell r="AF34" t="str">
            <v>0% 60 ROG</v>
          </cell>
        </row>
        <row r="35">
          <cell r="AF35" t="str">
            <v>0% 65 ROG</v>
          </cell>
        </row>
        <row r="36">
          <cell r="AF36" t="str">
            <v>0% 70 ROG</v>
          </cell>
        </row>
        <row r="37">
          <cell r="AF37" t="str">
            <v>0% 75 ROG</v>
          </cell>
        </row>
        <row r="38">
          <cell r="AF38" t="str">
            <v>0% 90 ROG</v>
          </cell>
        </row>
        <row r="39">
          <cell r="AF39" t="str">
            <v>0% 120 ROG</v>
          </cell>
        </row>
        <row r="40">
          <cell r="AF40" t="str">
            <v>0% 300 ROG</v>
          </cell>
        </row>
        <row r="41">
          <cell r="AF41" t="str">
            <v>0.25% 70 ROG</v>
          </cell>
        </row>
        <row r="42">
          <cell r="AF42" t="str">
            <v>0.5% 60 ROG</v>
          </cell>
        </row>
        <row r="43">
          <cell r="AF43" t="str">
            <v>1% 10 ROG</v>
          </cell>
        </row>
        <row r="44">
          <cell r="AF44" t="str">
            <v>1% 14 ROG</v>
          </cell>
        </row>
        <row r="45">
          <cell r="AF45" t="str">
            <v>1% 15 ROG</v>
          </cell>
        </row>
        <row r="46">
          <cell r="AF46" t="str">
            <v>1% 20 ROG</v>
          </cell>
        </row>
        <row r="47">
          <cell r="AF47" t="str">
            <v>1% 22 ROG</v>
          </cell>
        </row>
        <row r="48">
          <cell r="AF48" t="str">
            <v>1% 30 ROG</v>
          </cell>
        </row>
        <row r="49">
          <cell r="AF49" t="str">
            <v>1% 45 ROG</v>
          </cell>
        </row>
        <row r="50">
          <cell r="AF50" t="str">
            <v>1% 50 ROG</v>
          </cell>
        </row>
        <row r="51">
          <cell r="AF51" t="str">
            <v>1% 60 ROG</v>
          </cell>
        </row>
        <row r="52">
          <cell r="AF52" t="str">
            <v>1% 120 ROG</v>
          </cell>
        </row>
        <row r="53">
          <cell r="AF53" t="str">
            <v>1.5% 60 ROG</v>
          </cell>
        </row>
        <row r="54">
          <cell r="AF54" t="str">
            <v>2% 20 ROG</v>
          </cell>
        </row>
        <row r="55">
          <cell r="AF55" t="str">
            <v>2% 30 ROG</v>
          </cell>
        </row>
        <row r="56">
          <cell r="AF56" t="str">
            <v>2% 45 ROG</v>
          </cell>
        </row>
        <row r="57">
          <cell r="AF57" t="str">
            <v>2.25% 45 ROG</v>
          </cell>
        </row>
        <row r="58">
          <cell r="AF58" t="str">
            <v>5% 90 ROG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Multi-Ship Dates"/>
      <sheetName val="Vendor SPEC PAGE"/>
      <sheetName val="x-ELC Calc"/>
      <sheetName val="X-List"/>
      <sheetName val="X-Version"/>
      <sheetName val="x-Subclass"/>
      <sheetName val="x-BuyType"/>
      <sheetName val="Vendor contact information"/>
      <sheetName val="Burlington Transit"/>
      <sheetName val="LIST"/>
      <sheetName val="DONOTTOU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(1) COATS</v>
          </cell>
        </row>
      </sheetData>
      <sheetData sheetId="8">
        <row r="2">
          <cell r="A2" t="str">
            <v>(1) COATS</v>
          </cell>
          <cell r="AB2" t="str">
            <v>LIKE ITEM AND MAKE</v>
          </cell>
          <cell r="AQ2" t="str">
            <v>NA</v>
          </cell>
        </row>
        <row r="3">
          <cell r="AB3" t="str">
            <v>SIMILAR ITEM AND MAKE</v>
          </cell>
          <cell r="AQ3" t="str">
            <v>BACK TO SCHOOL</v>
          </cell>
        </row>
        <row r="4">
          <cell r="AB4">
            <v>0</v>
          </cell>
        </row>
        <row r="5">
          <cell r="AB5">
            <v>0</v>
          </cell>
        </row>
        <row r="6">
          <cell r="AB6">
            <v>0</v>
          </cell>
        </row>
        <row r="7">
          <cell r="AB7">
            <v>0</v>
          </cell>
        </row>
        <row r="8">
          <cell r="AB8">
            <v>0</v>
          </cell>
        </row>
        <row r="9">
          <cell r="AB9">
            <v>0</v>
          </cell>
        </row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4"/>
  <sheetViews>
    <sheetView tabSelected="1" topLeftCell="AJ1" zoomScale="99" zoomScaleNormal="99" workbookViewId="0">
      <selection activeCell="BH3" sqref="BH3"/>
    </sheetView>
  </sheetViews>
  <sheetFormatPr defaultColWidth="9.140625" defaultRowHeight="15"/>
  <cols>
    <col min="1" max="1" width="10.140625" style="13" customWidth="1"/>
    <col min="2" max="2" width="25.140625" style="12" customWidth="1"/>
    <col min="3" max="3" width="8.42578125" style="12" customWidth="1"/>
    <col min="4" max="4" width="13.28515625" style="12" bestFit="1" customWidth="1"/>
    <col min="5" max="5" width="16.7109375" style="12" bestFit="1" customWidth="1"/>
    <col min="6" max="6" width="12" style="12" customWidth="1"/>
    <col min="7" max="7" width="9.140625" style="12" customWidth="1"/>
    <col min="8" max="8" width="13.85546875" style="12" customWidth="1"/>
    <col min="9" max="9" width="11.28515625" style="12" customWidth="1"/>
    <col min="10" max="10" width="23.5703125" style="12" customWidth="1"/>
    <col min="11" max="11" width="8.42578125" style="46" customWidth="1"/>
    <col min="12" max="12" width="7" style="12" customWidth="1"/>
    <col min="13" max="13" width="10.5703125" style="12" customWidth="1"/>
    <col min="14" max="14" width="6.140625" style="12" customWidth="1"/>
    <col min="15" max="15" width="8.5703125" style="12" customWidth="1"/>
    <col min="16" max="16" width="10.7109375" style="12" bestFit="1" customWidth="1"/>
    <col min="17" max="18" width="8.85546875" style="12" customWidth="1"/>
    <col min="19" max="19" width="8.140625" style="15" customWidth="1"/>
    <col min="20" max="20" width="8.5703125" style="15" customWidth="1"/>
    <col min="21" max="22" width="9.42578125" style="12" customWidth="1"/>
    <col min="23" max="23" width="8.140625" style="42" customWidth="1"/>
    <col min="24" max="24" width="8.7109375" style="42" customWidth="1"/>
    <col min="25" max="25" width="8.5703125" style="42" customWidth="1"/>
    <col min="26" max="26" width="8.140625" style="42" customWidth="1"/>
    <col min="27" max="27" width="8.7109375" style="42" customWidth="1"/>
    <col min="28" max="28" width="7.140625" style="42" customWidth="1"/>
    <col min="29" max="29" width="9" style="16" customWidth="1"/>
    <col min="30" max="30" width="6.28515625" style="17" customWidth="1"/>
    <col min="31" max="31" width="10" style="45" customWidth="1"/>
    <col min="32" max="32" width="10" style="16" customWidth="1"/>
    <col min="33" max="33" width="9.85546875" style="17" customWidth="1"/>
    <col min="34" max="34" width="7.85546875" style="12" customWidth="1"/>
    <col min="35" max="35" width="8.85546875" style="15" customWidth="1"/>
    <col min="36" max="36" width="14.5703125" style="12" customWidth="1"/>
    <col min="37" max="37" width="8.42578125" style="18" customWidth="1"/>
    <col min="38" max="38" width="9" style="15" customWidth="1"/>
    <col min="39" max="39" width="8.42578125" style="15" customWidth="1"/>
    <col min="40" max="40" width="7.85546875" style="18" customWidth="1"/>
    <col min="41" max="41" width="5.85546875" style="15" customWidth="1"/>
    <col min="42" max="42" width="8.140625" style="18" customWidth="1"/>
    <col min="43" max="43" width="9.28515625" style="15" customWidth="1"/>
    <col min="44" max="44" width="8.140625" style="18" customWidth="1"/>
    <col min="45" max="45" width="9.28515625" style="15" customWidth="1"/>
    <col min="46" max="46" width="7.85546875" style="15" customWidth="1"/>
    <col min="47" max="47" width="8.140625" style="18" customWidth="1"/>
    <col min="48" max="49" width="9.28515625" style="15" customWidth="1"/>
    <col min="50" max="50" width="11.5703125" style="18" customWidth="1"/>
    <col min="51" max="51" width="10.85546875" style="15" customWidth="1"/>
    <col min="52" max="52" width="9.28515625" style="15" customWidth="1"/>
    <col min="53" max="53" width="11.5703125" style="18" customWidth="1"/>
    <col min="54" max="54" width="10.85546875" style="15" customWidth="1"/>
    <col min="55" max="55" width="11.5703125" style="18" customWidth="1"/>
    <col min="56" max="56" width="10.85546875" style="15" customWidth="1"/>
    <col min="57" max="57" width="7.85546875" style="15" customWidth="1"/>
    <col min="58" max="58" width="9.5703125" style="15" customWidth="1"/>
    <col min="59" max="59" width="7.7109375" style="15" customWidth="1"/>
    <col min="60" max="62" width="12.140625" style="15" customWidth="1"/>
    <col min="63" max="63" width="9.140625" style="12" customWidth="1"/>
    <col min="64" max="64" width="9.140625" style="12"/>
    <col min="65" max="65" width="10.140625" style="15" customWidth="1"/>
    <col min="66" max="66" width="9.140625" style="12"/>
    <col min="67" max="67" width="11.5703125" style="15" customWidth="1"/>
    <col min="68" max="68" width="12.140625" style="15" customWidth="1"/>
    <col min="69" max="69" width="11.85546875" style="15" customWidth="1"/>
    <col min="70" max="70" width="9.140625" style="12"/>
    <col min="71" max="71" width="9.140625" style="16"/>
    <col min="72" max="16384" width="9.140625" style="12"/>
  </cols>
  <sheetData>
    <row r="1" spans="1:72" ht="68.099999999999994" customHeight="1">
      <c r="A1" s="19" t="s">
        <v>543</v>
      </c>
      <c r="B1" s="19" t="s">
        <v>544</v>
      </c>
      <c r="C1" s="20" t="s">
        <v>545</v>
      </c>
      <c r="D1" s="21" t="s">
        <v>3</v>
      </c>
      <c r="E1" s="21" t="s">
        <v>19</v>
      </c>
      <c r="F1" s="22" t="s">
        <v>546</v>
      </c>
      <c r="G1" s="20" t="s">
        <v>547</v>
      </c>
      <c r="H1" s="23" t="s">
        <v>548</v>
      </c>
      <c r="I1" s="24" t="s">
        <v>549</v>
      </c>
      <c r="J1" s="23" t="s">
        <v>550</v>
      </c>
      <c r="K1" s="24" t="s">
        <v>612</v>
      </c>
      <c r="L1" s="23" t="s">
        <v>551</v>
      </c>
      <c r="M1" s="23" t="s">
        <v>552</v>
      </c>
      <c r="N1" s="20" t="s">
        <v>553</v>
      </c>
      <c r="O1" s="20" t="s">
        <v>616</v>
      </c>
      <c r="P1" s="20" t="s">
        <v>554</v>
      </c>
      <c r="Q1" s="20" t="s">
        <v>555</v>
      </c>
      <c r="R1" s="24" t="s">
        <v>556</v>
      </c>
      <c r="S1" s="26" t="s">
        <v>558</v>
      </c>
      <c r="T1" s="25" t="s">
        <v>557</v>
      </c>
      <c r="U1" s="27" t="s">
        <v>4</v>
      </c>
      <c r="V1" s="19" t="s">
        <v>588</v>
      </c>
      <c r="W1" s="41" t="s">
        <v>589</v>
      </c>
      <c r="X1" s="41" t="s">
        <v>590</v>
      </c>
      <c r="Y1" s="41" t="s">
        <v>591</v>
      </c>
      <c r="Z1" s="41" t="s">
        <v>559</v>
      </c>
      <c r="AA1" s="41" t="s">
        <v>560</v>
      </c>
      <c r="AB1" s="41" t="s">
        <v>561</v>
      </c>
      <c r="AC1" s="28" t="s">
        <v>562</v>
      </c>
      <c r="AD1" s="29" t="s">
        <v>563</v>
      </c>
      <c r="AE1" s="44" t="s">
        <v>564</v>
      </c>
      <c r="AF1" s="40" t="s">
        <v>593</v>
      </c>
      <c r="AG1" s="31" t="s">
        <v>565</v>
      </c>
      <c r="AH1" s="19" t="s">
        <v>566</v>
      </c>
      <c r="AI1" s="32" t="s">
        <v>567</v>
      </c>
      <c r="AJ1" s="19" t="s">
        <v>568</v>
      </c>
      <c r="AK1" s="33" t="s">
        <v>569</v>
      </c>
      <c r="AL1" s="34" t="s">
        <v>570</v>
      </c>
      <c r="AM1" s="32" t="s">
        <v>571</v>
      </c>
      <c r="AN1" s="33" t="s">
        <v>572</v>
      </c>
      <c r="AO1" s="32" t="s">
        <v>573</v>
      </c>
      <c r="AP1" s="33" t="s">
        <v>602</v>
      </c>
      <c r="AQ1" s="32" t="s">
        <v>603</v>
      </c>
      <c r="AR1" s="33" t="s">
        <v>604</v>
      </c>
      <c r="AS1" s="32" t="s">
        <v>605</v>
      </c>
      <c r="AT1" s="35" t="s">
        <v>574</v>
      </c>
      <c r="AU1" s="33" t="s">
        <v>575</v>
      </c>
      <c r="AV1" s="32" t="s">
        <v>576</v>
      </c>
      <c r="AW1" s="35" t="s">
        <v>606</v>
      </c>
      <c r="AX1" s="33" t="s">
        <v>607</v>
      </c>
      <c r="AY1" s="32" t="s">
        <v>608</v>
      </c>
      <c r="AZ1" s="35" t="s">
        <v>609</v>
      </c>
      <c r="BA1" s="33" t="s">
        <v>610</v>
      </c>
      <c r="BB1" s="32" t="s">
        <v>611</v>
      </c>
      <c r="BC1" s="33" t="s">
        <v>577</v>
      </c>
      <c r="BD1" s="32" t="s">
        <v>578</v>
      </c>
      <c r="BE1" s="32" t="s">
        <v>579</v>
      </c>
      <c r="BF1" s="36" t="s">
        <v>580</v>
      </c>
      <c r="BG1" s="37" t="s">
        <v>581</v>
      </c>
      <c r="BH1" s="38" t="s">
        <v>622</v>
      </c>
      <c r="BI1" s="48" t="s">
        <v>620</v>
      </c>
      <c r="BJ1" s="49" t="s">
        <v>621</v>
      </c>
      <c r="BK1" s="38" t="s">
        <v>582</v>
      </c>
      <c r="BL1" s="37" t="s">
        <v>583</v>
      </c>
      <c r="BM1" s="47" t="s">
        <v>617</v>
      </c>
      <c r="BN1" s="19" t="s">
        <v>584</v>
      </c>
      <c r="BO1" s="32" t="s">
        <v>585</v>
      </c>
      <c r="BP1" s="32" t="s">
        <v>586</v>
      </c>
      <c r="BQ1" s="32" t="s">
        <v>587</v>
      </c>
      <c r="BR1" s="30" t="s">
        <v>594</v>
      </c>
      <c r="BS1" s="43" t="s">
        <v>592</v>
      </c>
    </row>
    <row r="2" spans="1:72" s="279" customFormat="1" ht="90">
      <c r="A2" s="260">
        <v>1</v>
      </c>
      <c r="B2" s="261"/>
      <c r="C2" s="261"/>
      <c r="D2" s="261" t="s">
        <v>177</v>
      </c>
      <c r="E2" s="261" t="s">
        <v>79</v>
      </c>
      <c r="F2" s="261" t="s">
        <v>433</v>
      </c>
      <c r="G2" s="262" t="s">
        <v>816</v>
      </c>
      <c r="H2" s="261" t="s">
        <v>818</v>
      </c>
      <c r="I2" s="261" t="s">
        <v>819</v>
      </c>
      <c r="J2" s="242" t="s">
        <v>806</v>
      </c>
      <c r="K2" s="263" t="s">
        <v>684</v>
      </c>
      <c r="L2" s="243" t="s">
        <v>714</v>
      </c>
      <c r="M2" s="281" t="s">
        <v>816</v>
      </c>
      <c r="N2" s="261"/>
      <c r="O2" s="264"/>
      <c r="P2" s="261" t="s">
        <v>822</v>
      </c>
      <c r="Q2" s="261"/>
      <c r="R2" s="261" t="s">
        <v>526</v>
      </c>
      <c r="S2" s="265"/>
      <c r="T2" s="282">
        <v>1.61</v>
      </c>
      <c r="U2" s="261" t="s">
        <v>63</v>
      </c>
      <c r="V2" s="242" t="s">
        <v>820</v>
      </c>
      <c r="W2" s="250">
        <v>29</v>
      </c>
      <c r="X2" s="251">
        <v>21.5</v>
      </c>
      <c r="Y2" s="251">
        <v>14</v>
      </c>
      <c r="Z2" s="250">
        <v>29</v>
      </c>
      <c r="AA2" s="251">
        <v>21.5</v>
      </c>
      <c r="AB2" s="251">
        <v>14</v>
      </c>
      <c r="AC2" s="266"/>
      <c r="AD2" s="39">
        <v>4</v>
      </c>
      <c r="AE2" s="267">
        <f>IF(Z2="","",Z2*AA2*AB2/1000000)</f>
        <v>8.9999999999999993E-3</v>
      </c>
      <c r="AF2" s="266">
        <v>63</v>
      </c>
      <c r="AG2" s="268">
        <f>IF(AD2="","",AF2/AE2*AD2)</f>
        <v>28000</v>
      </c>
      <c r="AH2" s="269">
        <v>4600</v>
      </c>
      <c r="AI2" s="270">
        <f>IF(ISERROR(AH2/AG2),"",AH2/AG2)</f>
        <v>0.16</v>
      </c>
      <c r="AJ2" s="271" t="s">
        <v>808</v>
      </c>
      <c r="AK2" s="147">
        <v>6.5000000000000002E-2</v>
      </c>
      <c r="AL2" s="270">
        <f t="shared" ref="AL2" si="0">IF(ISERROR(T2*AK2),"",T2*AK2)</f>
        <v>0.1</v>
      </c>
      <c r="AM2" s="270">
        <f t="shared" ref="AM2" si="1">IF(ISERROR(T2+AI2+AL2),"",T2+AI2+AL2)</f>
        <v>1.87</v>
      </c>
      <c r="AN2" s="272">
        <v>0</v>
      </c>
      <c r="AO2" s="270">
        <f t="shared" ref="AO2" si="2">IF(ISERROR(BH2*AN2),"",BH2*AN2)</f>
        <v>0</v>
      </c>
      <c r="AP2" s="283">
        <v>0.06</v>
      </c>
      <c r="AQ2" s="270">
        <f>IF(ISERROR(BH2*AP2),"",BH2*AP2)</f>
        <v>0.21</v>
      </c>
      <c r="AR2" s="272">
        <v>0</v>
      </c>
      <c r="AS2" s="270">
        <f>IF(ISERROR(BH2*AR2),"",BH2*AR2)</f>
        <v>0</v>
      </c>
      <c r="AT2" s="265"/>
      <c r="AU2" s="272">
        <v>0</v>
      </c>
      <c r="AV2" s="270">
        <f t="shared" ref="AV2" si="3">IF(ISERROR(BH2*AU2),"",BH2*AU2)</f>
        <v>0</v>
      </c>
      <c r="AW2" s="265"/>
      <c r="AX2" s="272">
        <v>0</v>
      </c>
      <c r="AY2" s="270">
        <f>IF(ISERROR(BH2*AX2),"",BH2*AX2)</f>
        <v>0</v>
      </c>
      <c r="AZ2" s="265"/>
      <c r="BA2" s="272">
        <v>0</v>
      </c>
      <c r="BB2" s="270">
        <f>IF(ISERROR(BH2*BA2),"",BH2*BA2)</f>
        <v>0</v>
      </c>
      <c r="BC2" s="272">
        <v>0.08</v>
      </c>
      <c r="BD2" s="270">
        <f t="shared" ref="BD2" si="4">IF(ISERROR(BH2*BC2),"",BH2*BC2)</f>
        <v>0.28000000000000003</v>
      </c>
      <c r="BE2" s="270">
        <f>IF(ISERROR(AO2+AQ2+AS2+AV2+AY2+BB2+BD2),"",AO2+AQ2+AS2+AV2+AY2+BB2+BD2)</f>
        <v>0.49</v>
      </c>
      <c r="BF2" s="270">
        <f t="shared" ref="BF2" si="5">IF(ISERROR(AM2+BE2),"",AM2+BE2)</f>
        <v>2.36</v>
      </c>
      <c r="BG2" s="273">
        <f t="shared" ref="BG2" si="6">IF(ISERROR((BH2-BF2)/BH2),"",(BH2-BF2)/BH2)</f>
        <v>0.32569999999999999</v>
      </c>
      <c r="BH2" s="284">
        <v>3.5</v>
      </c>
      <c r="BI2" s="274">
        <v>1.36</v>
      </c>
      <c r="BJ2" s="275">
        <f>IF(BI2="","",BH2*BI2)</f>
        <v>4.76</v>
      </c>
      <c r="BK2" s="265">
        <v>7.99</v>
      </c>
      <c r="BL2" s="273">
        <f t="shared" ref="BL2" si="7">IF(ISERROR((BK2-BH2)/BK2),"",(BK2-BH2)/BK2)</f>
        <v>0.56200000000000006</v>
      </c>
      <c r="BM2" s="276"/>
      <c r="BN2" s="277">
        <v>1500</v>
      </c>
      <c r="BO2" s="270">
        <f t="shared" ref="BO2" si="8">IF(ISERROR(BF2*BN2),"",BF2*BN2)</f>
        <v>3540</v>
      </c>
      <c r="BP2" s="270">
        <f t="shared" ref="BP2" si="9">IF(ISERROR(BH2*BN2),"",BH2*BN2)</f>
        <v>5250</v>
      </c>
      <c r="BQ2" s="270">
        <f>IF(ISERROR(BK2*BN2),"",BK2*BN2)</f>
        <v>11985</v>
      </c>
      <c r="BR2" s="278">
        <f t="shared" ref="BR2" si="10">IF(W2="","",W2*X2*Y2/1000000/AD2*BN2)</f>
        <v>3.27</v>
      </c>
      <c r="BS2" s="266"/>
      <c r="BT2" s="246" t="s">
        <v>805</v>
      </c>
    </row>
    <row r="3" spans="1:72" s="279" customFormat="1" ht="90">
      <c r="A3" s="260">
        <v>2</v>
      </c>
      <c r="B3" s="261"/>
      <c r="C3" s="261"/>
      <c r="D3" s="261" t="s">
        <v>177</v>
      </c>
      <c r="E3" s="261" t="s">
        <v>79</v>
      </c>
      <c r="F3" s="261" t="s">
        <v>433</v>
      </c>
      <c r="G3" s="280" t="s">
        <v>817</v>
      </c>
      <c r="H3" s="261" t="s">
        <v>818</v>
      </c>
      <c r="I3" s="261" t="s">
        <v>819</v>
      </c>
      <c r="J3" s="242" t="s">
        <v>806</v>
      </c>
      <c r="K3" s="263" t="s">
        <v>684</v>
      </c>
      <c r="L3" s="243" t="s">
        <v>714</v>
      </c>
      <c r="M3" s="281" t="s">
        <v>817</v>
      </c>
      <c r="N3" s="261"/>
      <c r="O3" s="264"/>
      <c r="P3" s="261" t="s">
        <v>821</v>
      </c>
      <c r="Q3" s="261"/>
      <c r="R3" s="261" t="s">
        <v>526</v>
      </c>
      <c r="S3" s="265"/>
      <c r="T3" s="282">
        <v>1.61</v>
      </c>
      <c r="U3" s="261" t="s">
        <v>63</v>
      </c>
      <c r="V3" s="242" t="s">
        <v>820</v>
      </c>
      <c r="W3" s="250">
        <v>29</v>
      </c>
      <c r="X3" s="251">
        <v>21.5</v>
      </c>
      <c r="Y3" s="251">
        <v>14</v>
      </c>
      <c r="Z3" s="250">
        <v>29</v>
      </c>
      <c r="AA3" s="251">
        <v>21.5</v>
      </c>
      <c r="AB3" s="251">
        <v>14</v>
      </c>
      <c r="AC3" s="266"/>
      <c r="AD3" s="39">
        <v>4</v>
      </c>
      <c r="AE3" s="267">
        <f>IF(Z3="","",Z3*AA3*AB3/1000000)</f>
        <v>8.9999999999999993E-3</v>
      </c>
      <c r="AF3" s="266">
        <v>63</v>
      </c>
      <c r="AG3" s="268">
        <f>IF(AD3="","",AF3/AE3*AD3)</f>
        <v>28000</v>
      </c>
      <c r="AH3" s="269">
        <v>4600</v>
      </c>
      <c r="AI3" s="270">
        <f>IF(ISERROR(AH3/AG3),"",AH3/AG3)</f>
        <v>0.16</v>
      </c>
      <c r="AJ3" s="271" t="s">
        <v>808</v>
      </c>
      <c r="AK3" s="147">
        <v>6.5000000000000002E-2</v>
      </c>
      <c r="AL3" s="270">
        <f t="shared" ref="AL3" si="11">IF(ISERROR(T3*AK3),"",T3*AK3)</f>
        <v>0.1</v>
      </c>
      <c r="AM3" s="270">
        <f t="shared" ref="AM3" si="12">IF(ISERROR(T3+AI3+AL3),"",T3+AI3+AL3)</f>
        <v>1.87</v>
      </c>
      <c r="AN3" s="272">
        <v>0</v>
      </c>
      <c r="AO3" s="270">
        <f t="shared" ref="AO3" si="13">IF(ISERROR(BH3*AN3),"",BH3*AN3)</f>
        <v>0</v>
      </c>
      <c r="AP3" s="283">
        <v>0.06</v>
      </c>
      <c r="AQ3" s="270">
        <f>IF(ISERROR(BH3*AP3),"",BH3*AP3)</f>
        <v>0.21</v>
      </c>
      <c r="AR3" s="272">
        <v>0</v>
      </c>
      <c r="AS3" s="270">
        <f>IF(ISERROR(BH3*AR3),"",BH3*AR3)</f>
        <v>0</v>
      </c>
      <c r="AT3" s="265"/>
      <c r="AU3" s="272">
        <v>0</v>
      </c>
      <c r="AV3" s="270">
        <f t="shared" ref="AV3" si="14">IF(ISERROR(BH3*AU3),"",BH3*AU3)</f>
        <v>0</v>
      </c>
      <c r="AW3" s="265"/>
      <c r="AX3" s="272">
        <v>0</v>
      </c>
      <c r="AY3" s="270">
        <f>IF(ISERROR(BH3*AX3),"",BH3*AX3)</f>
        <v>0</v>
      </c>
      <c r="AZ3" s="265"/>
      <c r="BA3" s="272">
        <v>0</v>
      </c>
      <c r="BB3" s="270">
        <f>IF(ISERROR(BH3*BA3),"",BH3*BA3)</f>
        <v>0</v>
      </c>
      <c r="BC3" s="272">
        <v>0.08</v>
      </c>
      <c r="BD3" s="270">
        <f t="shared" ref="BD3" si="15">IF(ISERROR(BH3*BC3),"",BH3*BC3)</f>
        <v>0.28000000000000003</v>
      </c>
      <c r="BE3" s="270">
        <f>IF(ISERROR(AO3+AQ3+AS3+AV3+AY3+BB3+BD3),"",AO3+AQ3+AS3+AV3+AY3+BB3+BD3)</f>
        <v>0.49</v>
      </c>
      <c r="BF3" s="270">
        <f t="shared" ref="BF3" si="16">IF(ISERROR(AM3+BE3),"",AM3+BE3)</f>
        <v>2.36</v>
      </c>
      <c r="BG3" s="273">
        <f t="shared" ref="BG3" si="17">IF(ISERROR((BH3-BF3)/BH3),"",(BH3-BF3)/BH3)</f>
        <v>0.32569999999999999</v>
      </c>
      <c r="BH3" s="284">
        <v>3.5</v>
      </c>
      <c r="BI3" s="274">
        <v>1.36</v>
      </c>
      <c r="BJ3" s="275">
        <f>IF(BI3="","",BH3*BI3)</f>
        <v>4.76</v>
      </c>
      <c r="BK3" s="265">
        <v>7.99</v>
      </c>
      <c r="BL3" s="273">
        <f t="shared" ref="BL3" si="18">IF(ISERROR((BK3-BH3)/BK3),"",(BK3-BH3)/BK3)</f>
        <v>0.56200000000000006</v>
      </c>
      <c r="BM3" s="276"/>
      <c r="BN3" s="277">
        <v>1500</v>
      </c>
      <c r="BO3" s="270">
        <f t="shared" ref="BO3" si="19">IF(ISERROR(BF3*BN3),"",BF3*BN3)</f>
        <v>3540</v>
      </c>
      <c r="BP3" s="270">
        <f t="shared" ref="BP3" si="20">IF(ISERROR(BH3*BN3),"",BH3*BN3)</f>
        <v>5250</v>
      </c>
      <c r="BQ3" s="270">
        <f>IF(ISERROR(BK3*BN3),"",BK3*BN3)</f>
        <v>11985</v>
      </c>
      <c r="BR3" s="278">
        <f t="shared" ref="BR3" si="21">IF(W3="","",W3*X3*Y3/1000000/AD3*BN3)</f>
        <v>3.27</v>
      </c>
      <c r="BS3" s="266"/>
      <c r="BT3" s="246" t="s">
        <v>805</v>
      </c>
    </row>
    <row r="4" spans="1:72">
      <c r="BG4" s="18"/>
      <c r="BK4" s="15"/>
      <c r="BL4" s="18"/>
      <c r="BN4" s="17"/>
    </row>
  </sheetData>
  <sheetProtection insertRows="0" deleteRows="0" sort="0"/>
  <protectedRanges>
    <protectedRange sqref="BH5:BH246 BK4:BL4 M2:N3 AI2:AI3 A4:J246 L4:N246 P4:AO246 BN4 AL2:AO3 BL2:BL3 BR2:BR3 AE2:AG3 AT2:AV246 BC2:BG246 A2:I3 P2:U3" name="Range1"/>
    <protectedRange sqref="AC2:AC3" name="Range1_2"/>
    <protectedRange sqref="AH2:AH3" name="Range1_3"/>
    <protectedRange sqref="BK2:BK3" name="Range1_5"/>
    <protectedRange sqref="BN2:BN3" name="Range1_6"/>
    <protectedRange sqref="AP2:AS208" name="Range1_1"/>
    <protectedRange sqref="AW2:BB208" name="Range1_7"/>
    <protectedRange sqref="K2:K249" name="Range1_1_1"/>
    <protectedRange sqref="O2:O244" name="Range1_8"/>
    <protectedRange sqref="BM2:BM244" name="Range1_9"/>
    <protectedRange sqref="J2:J3" name="Range1_1_1_1"/>
    <protectedRange sqref="V2:V3" name="Range1_20_1"/>
    <protectedRange sqref="W2:Y3" name="Range1_2_2_1"/>
    <protectedRange sqref="Z2:AB3" name="Range1_2_2_1_1"/>
    <protectedRange sqref="BT2:BT3" name="Range1_1_2"/>
  </protectedRanges>
  <phoneticPr fontId="37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ValueSelect!$D$2:$D$296</xm:f>
          </x14:formula1>
          <xm:sqref>D2:D3</xm:sqref>
        </x14:dataValidation>
        <x14:dataValidation type="list" allowBlank="1" showInputMessage="1" showErrorMessage="1">
          <x14:formula1>
            <xm:f>Data!$S$2:$S$6</xm:f>
          </x14:formula1>
          <xm:sqref>U2:U3</xm:sqref>
        </x14:dataValidation>
        <x14:dataValidation type="list" allowBlank="1" showInputMessage="1" showErrorMessage="1">
          <x14:formula1>
            <xm:f>ValueSelect!$E$2:$E$26</xm:f>
          </x14:formula1>
          <xm:sqref>E2:E3</xm:sqref>
        </x14:dataValidation>
        <x14:dataValidation type="list" allowBlank="1" showInputMessage="1" showErrorMessage="1">
          <x14:formula1>
            <xm:f>ValueSelect!$F$2:$F$10</xm:f>
          </x14:formula1>
          <xm:sqref>F2:F3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Y41"/>
  <sheetViews>
    <sheetView topLeftCell="A3" zoomScale="85" zoomScaleNormal="85" workbookViewId="0">
      <selection activeCell="F38" sqref="F38"/>
    </sheetView>
  </sheetViews>
  <sheetFormatPr defaultColWidth="10" defaultRowHeight="14.25"/>
  <cols>
    <col min="1" max="1" width="25.7109375" style="58" customWidth="1"/>
    <col min="2" max="2" width="14.42578125" style="58" customWidth="1"/>
    <col min="3" max="3" width="46.28515625" style="58" customWidth="1"/>
    <col min="4" max="4" width="21.28515625" style="58" customWidth="1"/>
    <col min="5" max="5" width="7.140625" style="58" customWidth="1"/>
    <col min="6" max="6" width="8.5703125" style="58" customWidth="1"/>
    <col min="7" max="7" width="21.85546875" style="217" customWidth="1"/>
    <col min="8" max="8" width="17.42578125" style="58" customWidth="1"/>
    <col min="9" max="9" width="15.28515625" style="58" customWidth="1"/>
    <col min="10" max="11" width="14.140625" style="58" hidden="1" customWidth="1"/>
    <col min="12" max="12" width="16.140625" style="218" hidden="1" customWidth="1"/>
    <col min="13" max="13" width="8.7109375" style="219" customWidth="1"/>
    <col min="14" max="14" width="8" style="58" customWidth="1"/>
    <col min="15" max="15" width="7.28515625" style="58" customWidth="1"/>
    <col min="16" max="16" width="6.7109375" style="220" customWidth="1"/>
    <col min="17" max="17" width="6.85546875" style="221" customWidth="1"/>
    <col min="18" max="18" width="9.7109375" style="58" customWidth="1"/>
    <col min="19" max="19" width="11.5703125" style="58" customWidth="1"/>
    <col min="20" max="20" width="10" style="58" customWidth="1"/>
    <col min="21" max="21" width="13" style="58" customWidth="1"/>
    <col min="22" max="22" width="10" style="58" customWidth="1"/>
    <col min="23" max="23" width="12.28515625" style="58" customWidth="1"/>
    <col min="24" max="24" width="10" style="58" customWidth="1"/>
    <col min="25" max="25" width="10.5703125" style="58" customWidth="1"/>
    <col min="26" max="28" width="10" style="58" customWidth="1"/>
    <col min="29" max="29" width="11.28515625" style="58" customWidth="1"/>
    <col min="30" max="33" width="10" style="58" customWidth="1"/>
    <col min="34" max="34" width="10.5703125" style="58" customWidth="1"/>
    <col min="35" max="35" width="13.5703125" style="58" customWidth="1"/>
    <col min="36" max="36" width="10" style="58"/>
    <col min="37" max="37" width="10" style="58" customWidth="1"/>
    <col min="38" max="38" width="14.5703125" style="58" hidden="1" customWidth="1"/>
    <col min="39" max="40" width="14.85546875" style="58" hidden="1" customWidth="1"/>
    <col min="41" max="41" width="12.5703125" style="58" hidden="1" customWidth="1"/>
    <col min="42" max="43" width="18.42578125" style="259" hidden="1" customWidth="1"/>
    <col min="44" max="44" width="8.7109375" style="259" hidden="1" customWidth="1"/>
    <col min="45" max="45" width="10" style="58" hidden="1" customWidth="1"/>
    <col min="46" max="46" width="12.140625" style="58" hidden="1" customWidth="1"/>
    <col min="47" max="48" width="10" style="58"/>
    <col min="49" max="49" width="15.42578125" style="58" customWidth="1"/>
    <col min="50" max="50" width="1.5703125" style="58" customWidth="1"/>
    <col min="51" max="51" width="13.7109375" style="58" customWidth="1"/>
    <col min="52" max="16384" width="10" style="58"/>
  </cols>
  <sheetData>
    <row r="1" spans="1:50" ht="33" customHeight="1" thickBot="1">
      <c r="A1" s="285" t="s">
        <v>625</v>
      </c>
      <c r="B1" s="285"/>
      <c r="C1" s="285"/>
      <c r="D1" s="285"/>
      <c r="E1" s="285"/>
      <c r="F1" s="285"/>
      <c r="G1" s="285"/>
      <c r="H1" s="285"/>
      <c r="I1" s="285"/>
      <c r="J1" s="50"/>
      <c r="K1" s="50"/>
      <c r="L1" s="51"/>
      <c r="M1" s="52"/>
      <c r="N1" s="53"/>
      <c r="O1" s="53"/>
      <c r="P1" s="54"/>
      <c r="Q1" s="55"/>
      <c r="R1" s="53"/>
      <c r="S1" s="53"/>
      <c r="T1" s="53"/>
      <c r="U1" s="53"/>
      <c r="V1" s="53"/>
      <c r="W1" s="53"/>
      <c r="X1" s="53"/>
      <c r="Y1" s="53"/>
      <c r="Z1" s="53"/>
      <c r="AA1" s="53"/>
      <c r="AB1" s="56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7"/>
      <c r="AQ1" s="57"/>
      <c r="AR1" s="57"/>
      <c r="AS1" s="53"/>
      <c r="AT1" s="53"/>
    </row>
    <row r="2" spans="1:50" ht="15">
      <c r="A2" s="59" t="s">
        <v>626</v>
      </c>
      <c r="B2" s="60" t="s">
        <v>627</v>
      </c>
      <c r="C2" s="61" t="s">
        <v>18</v>
      </c>
      <c r="D2" s="62" t="s">
        <v>628</v>
      </c>
      <c r="E2" s="61" t="s">
        <v>21</v>
      </c>
      <c r="F2" s="61"/>
      <c r="G2" s="60" t="s">
        <v>26</v>
      </c>
      <c r="H2" s="61" t="s">
        <v>22</v>
      </c>
      <c r="I2" s="63" t="s">
        <v>614</v>
      </c>
      <c r="J2" s="64"/>
      <c r="K2" s="64"/>
      <c r="L2" s="53"/>
      <c r="M2" s="52"/>
      <c r="N2" s="53"/>
      <c r="O2" s="53"/>
      <c r="P2" s="54"/>
      <c r="Q2" s="55"/>
      <c r="R2" s="53"/>
      <c r="S2" s="53"/>
      <c r="T2" s="53"/>
      <c r="U2" s="53"/>
      <c r="V2" s="53"/>
      <c r="W2" s="53"/>
      <c r="X2" s="53"/>
      <c r="Y2" s="53"/>
      <c r="Z2" s="53"/>
      <c r="AA2" s="53"/>
      <c r="AB2" s="56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7"/>
      <c r="AQ2" s="57"/>
      <c r="AR2" s="57"/>
      <c r="AS2" s="53"/>
      <c r="AT2" s="53"/>
    </row>
    <row r="3" spans="1:50" ht="15">
      <c r="A3" s="65" t="s">
        <v>3</v>
      </c>
      <c r="B3" s="66" t="s">
        <v>629</v>
      </c>
      <c r="C3" s="67" t="s">
        <v>20</v>
      </c>
      <c r="D3" s="68" t="s">
        <v>630</v>
      </c>
      <c r="E3" s="67" t="s">
        <v>23</v>
      </c>
      <c r="F3" s="67"/>
      <c r="G3" s="66" t="s">
        <v>2</v>
      </c>
      <c r="H3" s="67" t="s">
        <v>24</v>
      </c>
      <c r="I3" s="69" t="s">
        <v>439</v>
      </c>
      <c r="J3" s="64"/>
      <c r="K3" s="64"/>
      <c r="L3" s="53"/>
      <c r="M3" s="52"/>
      <c r="N3" s="53"/>
      <c r="O3" s="53"/>
      <c r="P3" s="54"/>
      <c r="Q3" s="55"/>
      <c r="R3" s="53"/>
      <c r="S3" s="53"/>
      <c r="T3" s="53"/>
      <c r="U3" s="53"/>
      <c r="V3" s="53"/>
      <c r="W3" s="53"/>
      <c r="X3" s="53"/>
      <c r="Y3" s="53"/>
      <c r="Z3" s="53"/>
      <c r="AA3" s="53"/>
      <c r="AB3" s="56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7"/>
      <c r="AQ3" s="57"/>
      <c r="AR3" s="57"/>
      <c r="AS3" s="53"/>
      <c r="AT3" s="53"/>
    </row>
    <row r="4" spans="1:50" ht="15">
      <c r="A4" s="65" t="s">
        <v>547</v>
      </c>
      <c r="B4" s="66" t="s">
        <v>631</v>
      </c>
      <c r="C4" s="67" t="s">
        <v>632</v>
      </c>
      <c r="D4" s="68" t="s">
        <v>633</v>
      </c>
      <c r="E4" s="67" t="s">
        <v>634</v>
      </c>
      <c r="F4" s="67"/>
      <c r="G4" s="66" t="s">
        <v>635</v>
      </c>
      <c r="H4" s="67" t="s">
        <v>29</v>
      </c>
      <c r="I4" s="69" t="s">
        <v>61</v>
      </c>
      <c r="J4" s="64"/>
      <c r="K4" s="64"/>
      <c r="L4" s="53"/>
      <c r="M4" s="52"/>
      <c r="N4" s="53"/>
      <c r="O4" s="53"/>
      <c r="P4" s="54"/>
      <c r="Q4" s="55"/>
      <c r="R4" s="53"/>
      <c r="S4" s="53"/>
      <c r="T4" s="53"/>
      <c r="U4" s="53"/>
      <c r="V4" s="53"/>
      <c r="W4" s="53"/>
      <c r="X4" s="53"/>
      <c r="Y4" s="53"/>
      <c r="Z4" s="53"/>
      <c r="AA4" s="53"/>
      <c r="AB4" s="56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7"/>
      <c r="AQ4" s="57"/>
      <c r="AR4" s="57"/>
      <c r="AS4" s="53"/>
      <c r="AT4" s="53"/>
    </row>
    <row r="5" spans="1:50" ht="15">
      <c r="A5" s="65" t="s">
        <v>545</v>
      </c>
      <c r="B5" s="66"/>
      <c r="C5" s="67" t="s">
        <v>39</v>
      </c>
      <c r="D5" s="70">
        <f>AQ34</f>
        <v>241050</v>
      </c>
      <c r="E5" s="67" t="s">
        <v>31</v>
      </c>
      <c r="F5" s="67"/>
      <c r="G5" s="66" t="s">
        <v>56</v>
      </c>
      <c r="H5" s="67" t="s">
        <v>32</v>
      </c>
      <c r="I5" s="69"/>
      <c r="J5" s="64"/>
      <c r="K5" s="64"/>
      <c r="L5" s="53"/>
      <c r="M5" s="52"/>
      <c r="N5" s="53"/>
      <c r="O5" s="53"/>
      <c r="P5" s="54"/>
      <c r="Q5" s="55"/>
      <c r="R5" s="53"/>
      <c r="S5" s="53"/>
      <c r="T5" s="53"/>
      <c r="U5" s="53"/>
      <c r="V5" s="53"/>
      <c r="W5" s="53"/>
      <c r="X5" s="53"/>
      <c r="Y5" s="53"/>
      <c r="Z5" s="53"/>
      <c r="AA5" s="53"/>
      <c r="AB5" s="56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7"/>
      <c r="AQ5" s="57"/>
      <c r="AR5" s="57"/>
      <c r="AS5" s="53"/>
      <c r="AT5" s="53"/>
    </row>
    <row r="6" spans="1:50" ht="15.75" thickBot="1">
      <c r="A6" s="71" t="s">
        <v>41</v>
      </c>
      <c r="B6" s="72"/>
      <c r="C6" s="73" t="s">
        <v>40</v>
      </c>
      <c r="D6" s="74">
        <v>45700</v>
      </c>
      <c r="E6" s="73" t="s">
        <v>34</v>
      </c>
      <c r="F6" s="73"/>
      <c r="G6" s="72"/>
      <c r="H6" s="73" t="s">
        <v>35</v>
      </c>
      <c r="I6" s="75" t="s">
        <v>629</v>
      </c>
      <c r="J6" s="64"/>
      <c r="K6" s="64"/>
      <c r="L6" s="53"/>
      <c r="M6" s="52"/>
      <c r="N6" s="53"/>
      <c r="O6" s="53"/>
      <c r="P6" s="54"/>
      <c r="Q6" s="55"/>
      <c r="R6" s="53"/>
      <c r="S6" s="53"/>
      <c r="T6" s="53"/>
      <c r="U6" s="53"/>
      <c r="V6" s="53"/>
      <c r="W6" s="53"/>
      <c r="X6" s="53"/>
      <c r="Y6" s="53"/>
      <c r="Z6" s="53"/>
      <c r="AA6" s="53"/>
      <c r="AB6" s="56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7"/>
      <c r="AQ6" s="57"/>
      <c r="AR6" s="57"/>
      <c r="AS6" s="53"/>
      <c r="AT6" s="53"/>
    </row>
    <row r="7" spans="1:50" s="76" customFormat="1" ht="19.5" customHeight="1">
      <c r="A7" s="286" t="s">
        <v>636</v>
      </c>
      <c r="B7" s="288" t="s">
        <v>637</v>
      </c>
      <c r="C7" s="288" t="s">
        <v>638</v>
      </c>
      <c r="D7" s="288" t="s">
        <v>3</v>
      </c>
      <c r="E7" s="288" t="s">
        <v>639</v>
      </c>
      <c r="F7" s="288" t="s">
        <v>640</v>
      </c>
      <c r="G7" s="288" t="s">
        <v>641</v>
      </c>
      <c r="H7" s="290" t="s">
        <v>642</v>
      </c>
      <c r="I7" s="288" t="s">
        <v>588</v>
      </c>
      <c r="J7" s="292" t="s">
        <v>643</v>
      </c>
      <c r="K7" s="294" t="s">
        <v>644</v>
      </c>
      <c r="L7" s="292" t="s">
        <v>645</v>
      </c>
      <c r="M7" s="297" t="s">
        <v>646</v>
      </c>
      <c r="N7" s="297" t="s">
        <v>647</v>
      </c>
      <c r="O7" s="288" t="s">
        <v>542</v>
      </c>
      <c r="P7" s="288"/>
      <c r="Q7" s="288"/>
      <c r="R7" s="288"/>
      <c r="S7" s="319" t="s">
        <v>648</v>
      </c>
      <c r="T7" s="288" t="s">
        <v>649</v>
      </c>
      <c r="U7" s="288" t="s">
        <v>650</v>
      </c>
      <c r="V7" s="288" t="s">
        <v>651</v>
      </c>
      <c r="W7" s="288" t="s">
        <v>652</v>
      </c>
      <c r="X7" s="288" t="s">
        <v>653</v>
      </c>
      <c r="Y7" s="288" t="s">
        <v>654</v>
      </c>
      <c r="Z7" s="288" t="s">
        <v>655</v>
      </c>
      <c r="AA7" s="312" t="s">
        <v>656</v>
      </c>
      <c r="AB7" s="312"/>
      <c r="AC7" s="312"/>
      <c r="AD7" s="288" t="s">
        <v>657</v>
      </c>
      <c r="AE7" s="288" t="s">
        <v>658</v>
      </c>
      <c r="AF7" s="288" t="s">
        <v>659</v>
      </c>
      <c r="AG7" s="308" t="s">
        <v>660</v>
      </c>
      <c r="AH7" s="288" t="s">
        <v>661</v>
      </c>
      <c r="AI7" s="310" t="s">
        <v>662</v>
      </c>
      <c r="AJ7" s="288" t="s">
        <v>663</v>
      </c>
      <c r="AK7" s="288" t="s">
        <v>664</v>
      </c>
      <c r="AL7" s="306" t="s">
        <v>665</v>
      </c>
      <c r="AM7" s="301" t="s">
        <v>666</v>
      </c>
      <c r="AN7" s="303" t="s">
        <v>667</v>
      </c>
      <c r="AO7" s="301" t="s">
        <v>668</v>
      </c>
      <c r="AP7" s="306" t="s">
        <v>669</v>
      </c>
      <c r="AQ7" s="306" t="s">
        <v>670</v>
      </c>
      <c r="AR7" s="306" t="s">
        <v>671</v>
      </c>
      <c r="AS7" s="306" t="s">
        <v>672</v>
      </c>
      <c r="AT7" s="314" t="s">
        <v>673</v>
      </c>
      <c r="AV7" s="316" t="s">
        <v>674</v>
      </c>
      <c r="AW7" s="316"/>
    </row>
    <row r="8" spans="1:50" s="76" customFormat="1" ht="14.45" customHeight="1">
      <c r="A8" s="287"/>
      <c r="B8" s="289"/>
      <c r="C8" s="289"/>
      <c r="D8" s="289"/>
      <c r="E8" s="289"/>
      <c r="F8" s="289"/>
      <c r="G8" s="289"/>
      <c r="H8" s="291"/>
      <c r="I8" s="289"/>
      <c r="J8" s="293"/>
      <c r="K8" s="295"/>
      <c r="L8" s="293"/>
      <c r="M8" s="298"/>
      <c r="N8" s="298"/>
      <c r="O8" s="317" t="s">
        <v>675</v>
      </c>
      <c r="P8" s="317"/>
      <c r="Q8" s="317"/>
      <c r="R8" s="318" t="s">
        <v>676</v>
      </c>
      <c r="S8" s="320"/>
      <c r="T8" s="289"/>
      <c r="U8" s="289"/>
      <c r="V8" s="289"/>
      <c r="W8" s="289"/>
      <c r="X8" s="289"/>
      <c r="Y8" s="289"/>
      <c r="Z8" s="289"/>
      <c r="AA8" s="313"/>
      <c r="AB8" s="313"/>
      <c r="AC8" s="313"/>
      <c r="AD8" s="289"/>
      <c r="AE8" s="289"/>
      <c r="AF8" s="289"/>
      <c r="AG8" s="309"/>
      <c r="AH8" s="289"/>
      <c r="AI8" s="311"/>
      <c r="AJ8" s="289"/>
      <c r="AK8" s="289"/>
      <c r="AL8" s="307"/>
      <c r="AM8" s="302"/>
      <c r="AN8" s="304"/>
      <c r="AO8" s="302"/>
      <c r="AP8" s="307"/>
      <c r="AQ8" s="307"/>
      <c r="AR8" s="307"/>
      <c r="AS8" s="307"/>
      <c r="AT8" s="315"/>
      <c r="AV8" s="316"/>
      <c r="AW8" s="316"/>
    </row>
    <row r="9" spans="1:50" s="76" customFormat="1" ht="39" customHeight="1">
      <c r="A9" s="287"/>
      <c r="B9" s="289"/>
      <c r="C9" s="289"/>
      <c r="D9" s="289"/>
      <c r="E9" s="289"/>
      <c r="F9" s="289"/>
      <c r="G9" s="289"/>
      <c r="H9" s="77" t="s">
        <v>677</v>
      </c>
      <c r="I9" s="289"/>
      <c r="J9" s="293"/>
      <c r="K9" s="296"/>
      <c r="L9" s="293"/>
      <c r="M9" s="298"/>
      <c r="N9" s="298"/>
      <c r="O9" s="78" t="s">
        <v>678</v>
      </c>
      <c r="P9" s="78" t="s">
        <v>679</v>
      </c>
      <c r="Q9" s="78" t="s">
        <v>680</v>
      </c>
      <c r="R9" s="318"/>
      <c r="S9" s="320"/>
      <c r="T9" s="289"/>
      <c r="U9" s="289"/>
      <c r="V9" s="289"/>
      <c r="W9" s="289"/>
      <c r="X9" s="289"/>
      <c r="Y9" s="289"/>
      <c r="Z9" s="289"/>
      <c r="AA9" s="79" t="s">
        <v>681</v>
      </c>
      <c r="AB9" s="79" t="s">
        <v>682</v>
      </c>
      <c r="AC9" s="80" t="s">
        <v>683</v>
      </c>
      <c r="AD9" s="289"/>
      <c r="AE9" s="289"/>
      <c r="AF9" s="289"/>
      <c r="AG9" s="309"/>
      <c r="AH9" s="289"/>
      <c r="AI9" s="311"/>
      <c r="AJ9" s="289"/>
      <c r="AK9" s="289"/>
      <c r="AL9" s="307"/>
      <c r="AM9" s="302"/>
      <c r="AN9" s="305"/>
      <c r="AO9" s="302"/>
      <c r="AP9" s="307"/>
      <c r="AQ9" s="307"/>
      <c r="AR9" s="307"/>
      <c r="AS9" s="307"/>
      <c r="AT9" s="315"/>
      <c r="AV9" s="316"/>
      <c r="AW9" s="316"/>
    </row>
    <row r="10" spans="1:50" s="76" customFormat="1" ht="12.75" hidden="1" customHeight="1">
      <c r="A10" s="81" t="s">
        <v>332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3"/>
      <c r="O10" s="82"/>
      <c r="P10" s="82"/>
      <c r="Q10" s="82"/>
      <c r="R10" s="84"/>
      <c r="S10" s="85"/>
      <c r="T10" s="84"/>
      <c r="U10" s="82"/>
      <c r="V10" s="84"/>
      <c r="W10" s="82"/>
      <c r="X10" s="84"/>
      <c r="Y10" s="82"/>
      <c r="Z10" s="84"/>
      <c r="AA10" s="82"/>
      <c r="AB10" s="84"/>
      <c r="AC10" s="82"/>
      <c r="AD10" s="84"/>
      <c r="AE10" s="82"/>
      <c r="AF10" s="84"/>
      <c r="AG10" s="86"/>
      <c r="AH10" s="82"/>
      <c r="AI10" s="86"/>
      <c r="AJ10" s="84"/>
      <c r="AK10" s="82"/>
      <c r="AL10" s="84"/>
      <c r="AM10" s="84"/>
      <c r="AN10" s="84"/>
      <c r="AO10" s="84"/>
      <c r="AP10" s="84"/>
      <c r="AQ10" s="82"/>
      <c r="AR10" s="87"/>
      <c r="AS10" s="87"/>
      <c r="AT10" s="88"/>
      <c r="AV10" s="89"/>
      <c r="AW10" s="89"/>
    </row>
    <row r="11" spans="1:50" ht="15" hidden="1" customHeight="1">
      <c r="A11" s="299" t="s">
        <v>684</v>
      </c>
      <c r="B11" s="300"/>
      <c r="C11" s="90"/>
      <c r="D11" s="90"/>
      <c r="E11" s="90"/>
      <c r="F11" s="90"/>
      <c r="G11" s="90"/>
      <c r="H11" s="91"/>
      <c r="I11" s="90"/>
      <c r="J11" s="90"/>
      <c r="K11" s="90"/>
      <c r="L11" s="90"/>
      <c r="M11" s="90"/>
      <c r="N11" s="92"/>
      <c r="O11" s="93"/>
      <c r="P11" s="93"/>
      <c r="Q11" s="93"/>
      <c r="R11" s="94"/>
      <c r="S11" s="95"/>
      <c r="T11" s="94">
        <v>63</v>
      </c>
      <c r="U11" s="93">
        <v>2750</v>
      </c>
      <c r="V11" s="94"/>
      <c r="W11" s="93"/>
      <c r="X11" s="94"/>
      <c r="Y11" s="93"/>
      <c r="Z11" s="94"/>
      <c r="AA11" s="93"/>
      <c r="AB11" s="94"/>
      <c r="AC11" s="93"/>
      <c r="AD11" s="94"/>
      <c r="AE11" s="93"/>
      <c r="AF11" s="94"/>
      <c r="AG11" s="96"/>
      <c r="AH11" s="93"/>
      <c r="AI11" s="96"/>
      <c r="AJ11" s="94"/>
      <c r="AK11" s="93"/>
      <c r="AL11" s="94"/>
      <c r="AM11" s="94"/>
      <c r="AN11" s="94"/>
      <c r="AO11" s="94"/>
      <c r="AP11" s="94"/>
      <c r="AQ11" s="93"/>
      <c r="AR11" s="97"/>
      <c r="AS11" s="97"/>
      <c r="AT11" s="98"/>
      <c r="AU11" s="53"/>
      <c r="AV11" s="99"/>
      <c r="AW11" s="99"/>
      <c r="AX11" s="53"/>
    </row>
    <row r="12" spans="1:50" ht="76.5" hidden="1" customHeight="1">
      <c r="A12" s="100" t="s">
        <v>685</v>
      </c>
      <c r="B12" s="101" t="s">
        <v>686</v>
      </c>
      <c r="C12" s="101"/>
      <c r="D12" s="102" t="s">
        <v>687</v>
      </c>
      <c r="E12" s="101" t="s">
        <v>688</v>
      </c>
      <c r="F12" s="103" t="s">
        <v>689</v>
      </c>
      <c r="G12" s="104" t="s">
        <v>690</v>
      </c>
      <c r="H12" s="101" t="s">
        <v>691</v>
      </c>
      <c r="I12" s="105" t="s">
        <v>692</v>
      </c>
      <c r="J12" s="105"/>
      <c r="K12" s="105"/>
      <c r="L12" s="105"/>
      <c r="M12" s="106"/>
      <c r="N12" s="107">
        <f>'[30]Ray 1229'!K16</f>
        <v>1.93</v>
      </c>
      <c r="O12" s="108">
        <v>40</v>
      </c>
      <c r="P12" s="108">
        <v>29</v>
      </c>
      <c r="Q12" s="109">
        <v>10</v>
      </c>
      <c r="R12" s="110">
        <v>4</v>
      </c>
      <c r="S12" s="111">
        <f>O12*P12*Q12/1000000</f>
        <v>0.01</v>
      </c>
      <c r="T12" s="112">
        <f>$T$11/S12*R12</f>
        <v>25200</v>
      </c>
      <c r="U12" s="113">
        <f>$U$11</f>
        <v>2750</v>
      </c>
      <c r="V12" s="114">
        <f>U12/T12</f>
        <v>0.11</v>
      </c>
      <c r="W12" s="115" t="s">
        <v>693</v>
      </c>
      <c r="X12" s="116">
        <v>3.3000000000000002E-2</v>
      </c>
      <c r="Y12" s="113">
        <f>N12*X12</f>
        <v>0.06</v>
      </c>
      <c r="Z12" s="114">
        <f>N12+V12+Y12</f>
        <v>2.1</v>
      </c>
      <c r="AA12" s="114">
        <f>AG12*1%</f>
        <v>0.03</v>
      </c>
      <c r="AB12" s="117"/>
      <c r="AC12" s="118"/>
      <c r="AD12" s="114">
        <f>AA12+AB12</f>
        <v>0.03</v>
      </c>
      <c r="AE12" s="114">
        <f>Z12+AD12</f>
        <v>2.13</v>
      </c>
      <c r="AF12" s="119">
        <f>(AG12-AE12)/AG12</f>
        <v>0.21099999999999999</v>
      </c>
      <c r="AG12" s="120">
        <v>2.7</v>
      </c>
      <c r="AH12" s="121"/>
      <c r="AI12" s="120"/>
      <c r="AJ12" s="115">
        <v>6.99</v>
      </c>
      <c r="AK12" s="122">
        <f>(AJ12-AG12)/AJ12</f>
        <v>0.61</v>
      </c>
      <c r="AL12" s="103">
        <v>2000</v>
      </c>
      <c r="AM12" s="103"/>
      <c r="AN12" s="103"/>
      <c r="AO12" s="103"/>
      <c r="AP12" s="113" t="e">
        <f>#REF!*AE12</f>
        <v>#REF!</v>
      </c>
      <c r="AQ12" s="113">
        <f>AL12*AG12</f>
        <v>5400</v>
      </c>
      <c r="AR12" s="123">
        <f>O12*P12*Q12/1000000/R12*AL12</f>
        <v>5.8</v>
      </c>
      <c r="AS12" s="124" t="s">
        <v>694</v>
      </c>
      <c r="AT12" s="125" t="s">
        <v>695</v>
      </c>
      <c r="AU12" s="53"/>
      <c r="AV12" s="126" t="s">
        <v>696</v>
      </c>
      <c r="AW12" s="99"/>
      <c r="AX12" s="53"/>
    </row>
    <row r="13" spans="1:50" ht="76.5" hidden="1" customHeight="1">
      <c r="A13" s="100" t="s">
        <v>685</v>
      </c>
      <c r="B13" s="101" t="s">
        <v>686</v>
      </c>
      <c r="C13" s="101"/>
      <c r="D13" s="102" t="s">
        <v>697</v>
      </c>
      <c r="E13" s="101" t="s">
        <v>688</v>
      </c>
      <c r="F13" s="103" t="s">
        <v>689</v>
      </c>
      <c r="G13" s="104" t="s">
        <v>690</v>
      </c>
      <c r="H13" s="101" t="s">
        <v>691</v>
      </c>
      <c r="I13" s="105" t="s">
        <v>692</v>
      </c>
      <c r="J13" s="105"/>
      <c r="K13" s="105"/>
      <c r="L13" s="105"/>
      <c r="M13" s="106"/>
      <c r="N13" s="107">
        <f>'[30]Ray 0809'!K13</f>
        <v>1.95</v>
      </c>
      <c r="O13" s="108">
        <v>40</v>
      </c>
      <c r="P13" s="108">
        <v>29</v>
      </c>
      <c r="Q13" s="109">
        <v>10</v>
      </c>
      <c r="R13" s="110">
        <v>4</v>
      </c>
      <c r="S13" s="111">
        <f>O13*P13*Q13/1000000</f>
        <v>0.01</v>
      </c>
      <c r="T13" s="112">
        <f>$T$11/S13*R13</f>
        <v>25200</v>
      </c>
      <c r="U13" s="113">
        <f>$U$11</f>
        <v>2750</v>
      </c>
      <c r="V13" s="114">
        <f>U13/T13</f>
        <v>0.11</v>
      </c>
      <c r="W13" s="115" t="s">
        <v>693</v>
      </c>
      <c r="X13" s="116">
        <v>3.3000000000000002E-2</v>
      </c>
      <c r="Y13" s="113">
        <f>N13*X13</f>
        <v>0.06</v>
      </c>
      <c r="Z13" s="114">
        <f>N13+V13+Y13</f>
        <v>2.12</v>
      </c>
      <c r="AA13" s="114">
        <f>AG13*1%</f>
        <v>0.03</v>
      </c>
      <c r="AB13" s="117">
        <f>AG13*5%</f>
        <v>0.14000000000000001</v>
      </c>
      <c r="AC13" s="118"/>
      <c r="AD13" s="114">
        <f>AA13+AB13</f>
        <v>0.17</v>
      </c>
      <c r="AE13" s="114">
        <f>Z13+AD13</f>
        <v>2.29</v>
      </c>
      <c r="AF13" s="119">
        <f>(AG13-AE13)/AG13</f>
        <v>0.20799999999999999</v>
      </c>
      <c r="AG13" s="120">
        <f>AG12*1.07</f>
        <v>2.89</v>
      </c>
      <c r="AH13" s="121"/>
      <c r="AI13" s="120"/>
      <c r="AJ13" s="115">
        <v>7.99</v>
      </c>
      <c r="AK13" s="122">
        <f>(AJ13-AG13)/AJ13</f>
        <v>0.64</v>
      </c>
      <c r="AL13" s="103">
        <v>2000</v>
      </c>
      <c r="AM13" s="103"/>
      <c r="AN13" s="103"/>
      <c r="AO13" s="103"/>
      <c r="AP13" s="113" t="e">
        <f>#REF!*AE13</f>
        <v>#REF!</v>
      </c>
      <c r="AQ13" s="113">
        <f>AL13*AG13</f>
        <v>5780</v>
      </c>
      <c r="AR13" s="123">
        <f>O13*P13*Q13/1000000/R13*AL13</f>
        <v>5.8</v>
      </c>
      <c r="AS13" s="124" t="s">
        <v>694</v>
      </c>
      <c r="AT13" s="125" t="s">
        <v>695</v>
      </c>
      <c r="AU13" s="53"/>
      <c r="AV13" s="99"/>
      <c r="AW13" s="99"/>
      <c r="AX13" s="53"/>
    </row>
    <row r="14" spans="1:50" ht="15" hidden="1" customHeight="1">
      <c r="A14" s="299" t="s">
        <v>698</v>
      </c>
      <c r="B14" s="300"/>
      <c r="C14" s="90"/>
      <c r="D14" s="90"/>
      <c r="E14" s="90"/>
      <c r="F14" s="90"/>
      <c r="G14" s="90"/>
      <c r="H14" s="91"/>
      <c r="I14" s="90"/>
      <c r="J14" s="90"/>
      <c r="K14" s="90"/>
      <c r="L14" s="90"/>
      <c r="M14" s="90"/>
      <c r="N14" s="92"/>
      <c r="O14" s="93"/>
      <c r="P14" s="93"/>
      <c r="Q14" s="93"/>
      <c r="R14" s="94"/>
      <c r="S14" s="95"/>
      <c r="T14" s="94">
        <v>63</v>
      </c>
      <c r="U14" s="93">
        <v>1900</v>
      </c>
      <c r="V14" s="94"/>
      <c r="W14" s="93"/>
      <c r="X14" s="94"/>
      <c r="Y14" s="93"/>
      <c r="Z14" s="94"/>
      <c r="AA14" s="93"/>
      <c r="AB14" s="94"/>
      <c r="AC14" s="93"/>
      <c r="AD14" s="94"/>
      <c r="AE14" s="93"/>
      <c r="AF14" s="94"/>
      <c r="AG14" s="96"/>
      <c r="AH14" s="93"/>
      <c r="AI14" s="96"/>
      <c r="AJ14" s="94"/>
      <c r="AK14" s="93"/>
      <c r="AL14" s="94"/>
      <c r="AM14" s="94"/>
      <c r="AN14" s="94"/>
      <c r="AO14" s="94"/>
      <c r="AP14" s="94"/>
      <c r="AQ14" s="93"/>
      <c r="AR14" s="97"/>
      <c r="AS14" s="97"/>
      <c r="AT14" s="98"/>
      <c r="AU14" s="53"/>
      <c r="AV14" s="99"/>
      <c r="AW14" s="99"/>
      <c r="AX14" s="53"/>
    </row>
    <row r="15" spans="1:50" ht="63.75" hidden="1" customHeight="1">
      <c r="A15" s="100" t="s">
        <v>699</v>
      </c>
      <c r="B15" s="101" t="s">
        <v>686</v>
      </c>
      <c r="C15" s="101"/>
      <c r="D15" s="102" t="s">
        <v>697</v>
      </c>
      <c r="E15" s="101" t="s">
        <v>688</v>
      </c>
      <c r="F15" s="103" t="s">
        <v>689</v>
      </c>
      <c r="G15" s="104" t="s">
        <v>700</v>
      </c>
      <c r="H15" s="101" t="s">
        <v>691</v>
      </c>
      <c r="I15" s="105" t="s">
        <v>692</v>
      </c>
      <c r="J15" s="105"/>
      <c r="K15" s="105"/>
      <c r="L15" s="105"/>
      <c r="M15" s="106"/>
      <c r="N15" s="107">
        <f>'[30]Ray 0809'!K15</f>
        <v>2.2000000000000002</v>
      </c>
      <c r="O15" s="108">
        <v>40</v>
      </c>
      <c r="P15" s="108">
        <v>29</v>
      </c>
      <c r="Q15" s="109">
        <v>10</v>
      </c>
      <c r="R15" s="110">
        <v>4</v>
      </c>
      <c r="S15" s="111">
        <f>O15*P15*Q15/1000000</f>
        <v>0.01</v>
      </c>
      <c r="T15" s="112">
        <f>$T$11/S15*R15</f>
        <v>25200</v>
      </c>
      <c r="U15" s="113">
        <f>$U$11</f>
        <v>2750</v>
      </c>
      <c r="V15" s="114">
        <f>U15/T15</f>
        <v>0.11</v>
      </c>
      <c r="W15" s="115" t="s">
        <v>701</v>
      </c>
      <c r="X15" s="116">
        <v>0.188</v>
      </c>
      <c r="Y15" s="113">
        <f>N15*X15</f>
        <v>0.41</v>
      </c>
      <c r="Z15" s="114">
        <f>N15+V15+Y15</f>
        <v>2.72</v>
      </c>
      <c r="AA15" s="114">
        <f>AG15*1%</f>
        <v>0.04</v>
      </c>
      <c r="AB15" s="117">
        <f>AG15*5%</f>
        <v>0.19</v>
      </c>
      <c r="AC15" s="118"/>
      <c r="AD15" s="114">
        <f>AA15+AB15</f>
        <v>0.23</v>
      </c>
      <c r="AE15" s="114">
        <f>Z15+AD15</f>
        <v>2.95</v>
      </c>
      <c r="AF15" s="119">
        <f>(AG15-AE15)/AG15</f>
        <v>0.20300000000000001</v>
      </c>
      <c r="AG15" s="120">
        <v>3.7</v>
      </c>
      <c r="AH15" s="121"/>
      <c r="AI15" s="120"/>
      <c r="AJ15" s="115">
        <v>8.99</v>
      </c>
      <c r="AK15" s="122">
        <f>(AJ15-AG15)/AJ15</f>
        <v>0.59</v>
      </c>
      <c r="AL15" s="103">
        <v>2000</v>
      </c>
      <c r="AM15" s="103"/>
      <c r="AN15" s="103"/>
      <c r="AO15" s="103"/>
      <c r="AP15" s="113" t="e">
        <f>#REF!*AE15</f>
        <v>#REF!</v>
      </c>
      <c r="AQ15" s="113">
        <f>AL15*AG15</f>
        <v>7400</v>
      </c>
      <c r="AR15" s="123">
        <f>O15*P15*Q15/1000000/R15*AL15</f>
        <v>5.8</v>
      </c>
      <c r="AS15" s="124" t="s">
        <v>694</v>
      </c>
      <c r="AT15" s="125" t="s">
        <v>695</v>
      </c>
      <c r="AU15" s="53"/>
      <c r="AV15" s="99"/>
      <c r="AW15" s="99"/>
      <c r="AX15" s="53"/>
    </row>
    <row r="16" spans="1:50" ht="15" hidden="1" customHeight="1">
      <c r="A16" s="127"/>
      <c r="B16" s="118"/>
      <c r="C16" s="118"/>
      <c r="D16" s="118"/>
      <c r="E16" s="118"/>
      <c r="F16" s="118"/>
      <c r="G16" s="128"/>
      <c r="H16" s="118"/>
      <c r="I16" s="118"/>
      <c r="J16" s="118"/>
      <c r="K16" s="118"/>
      <c r="L16" s="118"/>
      <c r="M16" s="129"/>
      <c r="N16" s="130"/>
      <c r="O16" s="118"/>
      <c r="P16" s="118"/>
      <c r="Q16" s="118"/>
      <c r="R16" s="131"/>
      <c r="S16" s="132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33"/>
      <c r="AH16" s="118"/>
      <c r="AI16" s="133"/>
      <c r="AJ16" s="118"/>
      <c r="AK16" s="118"/>
      <c r="AL16" s="118"/>
      <c r="AM16" s="118"/>
      <c r="AN16" s="118"/>
      <c r="AO16" s="118"/>
      <c r="AP16" s="118"/>
      <c r="AQ16" s="118"/>
      <c r="AR16" s="134"/>
      <c r="AS16" s="134"/>
      <c r="AT16" s="135"/>
      <c r="AU16" s="53"/>
      <c r="AV16" s="99"/>
      <c r="AW16" s="99"/>
      <c r="AX16" s="53"/>
    </row>
    <row r="17" spans="1:51" s="76" customFormat="1" ht="25.5">
      <c r="A17" s="81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3"/>
      <c r="O17" s="82"/>
      <c r="P17" s="82"/>
      <c r="Q17" s="82"/>
      <c r="R17" s="84"/>
      <c r="S17" s="85"/>
      <c r="T17" s="84"/>
      <c r="U17" s="86" t="s">
        <v>635</v>
      </c>
      <c r="V17" s="84"/>
      <c r="W17" s="82"/>
      <c r="X17" s="84"/>
      <c r="Y17" s="82"/>
      <c r="Z17" s="84"/>
      <c r="AA17" s="82"/>
      <c r="AB17" s="84"/>
      <c r="AC17" s="82"/>
      <c r="AD17" s="84"/>
      <c r="AE17" s="82"/>
      <c r="AF17" s="84"/>
      <c r="AG17" s="86" t="s">
        <v>702</v>
      </c>
      <c r="AH17" s="82"/>
      <c r="AI17" s="86" t="s">
        <v>702</v>
      </c>
      <c r="AJ17" s="84"/>
      <c r="AK17" s="82"/>
      <c r="AL17" s="84"/>
      <c r="AM17" s="84"/>
      <c r="AN17" s="84"/>
      <c r="AO17" s="84"/>
      <c r="AP17" s="84"/>
      <c r="AQ17" s="82"/>
      <c r="AR17" s="87"/>
      <c r="AS17" s="87"/>
      <c r="AT17" s="88"/>
      <c r="AV17" s="136"/>
      <c r="AW17" s="136"/>
    </row>
    <row r="18" spans="1:51" ht="18.95" customHeight="1">
      <c r="A18" s="299">
        <v>20250212</v>
      </c>
      <c r="B18" s="300"/>
      <c r="C18" s="90"/>
      <c r="D18" s="90"/>
      <c r="E18" s="90"/>
      <c r="F18" s="90"/>
      <c r="G18" s="90"/>
      <c r="H18" s="91"/>
      <c r="I18" s="90"/>
      <c r="J18" s="90"/>
      <c r="K18" s="90"/>
      <c r="L18" s="90"/>
      <c r="M18" s="90" t="s">
        <v>703</v>
      </c>
      <c r="N18" s="92">
        <v>10.27</v>
      </c>
      <c r="O18" s="93"/>
      <c r="P18" s="93"/>
      <c r="Q18" s="93"/>
      <c r="R18" s="94"/>
      <c r="S18" s="95"/>
      <c r="T18" s="94">
        <v>63</v>
      </c>
      <c r="U18" s="137">
        <v>4600</v>
      </c>
      <c r="V18" s="94"/>
      <c r="W18" s="138" t="s">
        <v>704</v>
      </c>
      <c r="X18" s="94"/>
      <c r="Y18" s="93"/>
      <c r="Z18" s="94"/>
      <c r="AA18" s="93"/>
      <c r="AB18" s="94"/>
      <c r="AC18" s="93"/>
      <c r="AD18" s="94"/>
      <c r="AE18" s="93"/>
      <c r="AF18" s="94"/>
      <c r="AG18" s="96" t="s">
        <v>705</v>
      </c>
      <c r="AH18" s="93"/>
      <c r="AI18" s="96" t="s">
        <v>706</v>
      </c>
      <c r="AJ18" s="94"/>
      <c r="AK18" s="93"/>
      <c r="AL18" s="94"/>
      <c r="AM18" s="94"/>
      <c r="AN18" s="94"/>
      <c r="AO18" s="94"/>
      <c r="AP18" s="94" t="s">
        <v>707</v>
      </c>
      <c r="AQ18" s="93" t="s">
        <v>705</v>
      </c>
      <c r="AR18" s="97"/>
      <c r="AS18" s="97"/>
      <c r="AT18" s="98"/>
      <c r="AU18" s="53"/>
      <c r="AV18" s="139" t="s">
        <v>708</v>
      </c>
      <c r="AW18" s="139" t="s">
        <v>709</v>
      </c>
      <c r="AX18" s="53"/>
    </row>
    <row r="19" spans="1:51" ht="63.75">
      <c r="A19" s="100" t="s">
        <v>710</v>
      </c>
      <c r="B19" s="101" t="s">
        <v>711</v>
      </c>
      <c r="C19" s="323"/>
      <c r="D19" s="102" t="s">
        <v>712</v>
      </c>
      <c r="E19" s="101" t="s">
        <v>688</v>
      </c>
      <c r="F19" s="140" t="s">
        <v>713</v>
      </c>
      <c r="G19" s="104" t="s">
        <v>690</v>
      </c>
      <c r="H19" s="101" t="s">
        <v>714</v>
      </c>
      <c r="I19" s="105" t="s">
        <v>692</v>
      </c>
      <c r="J19" s="141" t="s">
        <v>715</v>
      </c>
      <c r="K19" s="141" t="s">
        <v>716</v>
      </c>
      <c r="L19" s="142" t="s">
        <v>717</v>
      </c>
      <c r="M19" s="143">
        <v>1.4730000000000001</v>
      </c>
      <c r="N19" s="144">
        <f>M19+0.05</f>
        <v>1.5229999999999999</v>
      </c>
      <c r="O19" s="108">
        <v>29</v>
      </c>
      <c r="P19" s="108">
        <v>21.5</v>
      </c>
      <c r="Q19" s="109">
        <v>14</v>
      </c>
      <c r="R19" s="110">
        <v>4</v>
      </c>
      <c r="S19" s="111">
        <f t="shared" ref="S19:S30" si="0">O19*P19*Q19/1000000</f>
        <v>0.01</v>
      </c>
      <c r="T19" s="112">
        <f t="shared" ref="T19:T33" si="1">$T$11/S19*R19</f>
        <v>25200</v>
      </c>
      <c r="U19" s="145">
        <f t="shared" ref="U19:U40" si="2">$U$18</f>
        <v>4600</v>
      </c>
      <c r="V19" s="114">
        <f t="shared" ref="V19:V33" si="3">U19/T19</f>
        <v>0.18</v>
      </c>
      <c r="W19" s="146" t="s">
        <v>718</v>
      </c>
      <c r="X19" s="147">
        <v>6.5000000000000002E-2</v>
      </c>
      <c r="Y19" s="113">
        <f>N19*X19</f>
        <v>0.1</v>
      </c>
      <c r="Z19" s="114">
        <f t="shared" ref="Z19:Z33" si="4">N19+V19+Y19</f>
        <v>1.8</v>
      </c>
      <c r="AA19" s="114">
        <f>1%*AG19</f>
        <v>0.03</v>
      </c>
      <c r="AB19" s="114">
        <f>AG19*6%</f>
        <v>0.18</v>
      </c>
      <c r="AC19" s="114">
        <f t="shared" ref="AC19:AC28" si="5">AG19*8%</f>
        <v>0.24</v>
      </c>
      <c r="AD19" s="114">
        <f>SUM(AA19:AC19)</f>
        <v>0.45</v>
      </c>
      <c r="AE19" s="114">
        <f>Z19+AD19</f>
        <v>2.25</v>
      </c>
      <c r="AF19" s="119">
        <f t="shared" ref="AF19:AF33" si="6">(AG19-AE19)/AG19</f>
        <v>0.26200000000000001</v>
      </c>
      <c r="AG19" s="148">
        <v>3.05</v>
      </c>
      <c r="AH19" s="121">
        <v>1.44</v>
      </c>
      <c r="AI19" s="148">
        <f t="shared" ref="AI19:AI33" si="7">AG19*AH19</f>
        <v>4.3899999999999997</v>
      </c>
      <c r="AJ19" s="115">
        <v>6.99</v>
      </c>
      <c r="AK19" s="122">
        <f t="shared" ref="AK19:AK33" si="8">(AJ19-AG19)/AJ19</f>
        <v>0.56000000000000005</v>
      </c>
      <c r="AL19" s="149">
        <v>5000</v>
      </c>
      <c r="AM19" s="149">
        <v>3000</v>
      </c>
      <c r="AN19" s="321" t="s">
        <v>719</v>
      </c>
      <c r="AO19" s="149" t="s">
        <v>720</v>
      </c>
      <c r="AP19" s="113">
        <f t="shared" ref="AP19:AP33" si="9">AL19*AE19</f>
        <v>11250</v>
      </c>
      <c r="AQ19" s="113">
        <f t="shared" ref="AQ19:AQ33" si="10">AL19*AG19</f>
        <v>15250</v>
      </c>
      <c r="AR19" s="123">
        <f t="shared" ref="AR19:AR33" si="11">O19*P19*Q19/1000000/R19*AL19</f>
        <v>10.91</v>
      </c>
      <c r="AS19" s="150" t="s">
        <v>721</v>
      </c>
      <c r="AT19" s="151" t="s">
        <v>722</v>
      </c>
      <c r="AU19" s="53"/>
      <c r="AV19" s="119">
        <v>0.27300000000000002</v>
      </c>
      <c r="AW19" s="152">
        <v>2.89</v>
      </c>
      <c r="AX19" s="53"/>
      <c r="AY19" s="153">
        <f t="shared" ref="AY19:AY33" si="12">(AG19-AW19)/AW19</f>
        <v>5.5E-2</v>
      </c>
    </row>
    <row r="20" spans="1:51" ht="63.75">
      <c r="A20" s="100" t="s">
        <v>723</v>
      </c>
      <c r="B20" s="101" t="s">
        <v>711</v>
      </c>
      <c r="C20" s="323"/>
      <c r="D20" s="102" t="s">
        <v>724</v>
      </c>
      <c r="E20" s="101" t="s">
        <v>688</v>
      </c>
      <c r="F20" s="140" t="s">
        <v>713</v>
      </c>
      <c r="G20" s="104" t="s">
        <v>690</v>
      </c>
      <c r="H20" s="101" t="s">
        <v>714</v>
      </c>
      <c r="I20" s="105" t="s">
        <v>692</v>
      </c>
      <c r="J20" s="141" t="s">
        <v>725</v>
      </c>
      <c r="K20" s="141" t="s">
        <v>726</v>
      </c>
      <c r="L20" s="142" t="s">
        <v>727</v>
      </c>
      <c r="M20" s="143">
        <v>1.4730000000000001</v>
      </c>
      <c r="N20" s="144">
        <f t="shared" ref="N20:N30" si="13">M20+0.05</f>
        <v>1.5229999999999999</v>
      </c>
      <c r="O20" s="108">
        <v>29</v>
      </c>
      <c r="P20" s="108">
        <v>21.5</v>
      </c>
      <c r="Q20" s="109">
        <v>14</v>
      </c>
      <c r="R20" s="110">
        <v>4</v>
      </c>
      <c r="S20" s="111">
        <f t="shared" si="0"/>
        <v>0.01</v>
      </c>
      <c r="T20" s="112">
        <f t="shared" si="1"/>
        <v>25200</v>
      </c>
      <c r="U20" s="145">
        <f t="shared" si="2"/>
        <v>4600</v>
      </c>
      <c r="V20" s="114">
        <f t="shared" si="3"/>
        <v>0.18</v>
      </c>
      <c r="W20" s="146" t="s">
        <v>718</v>
      </c>
      <c r="X20" s="147">
        <v>6.5000000000000002E-2</v>
      </c>
      <c r="Y20" s="113">
        <f t="shared" ref="Y20:Y30" si="14">N20*X20</f>
        <v>0.1</v>
      </c>
      <c r="Z20" s="114">
        <f t="shared" si="4"/>
        <v>1.8</v>
      </c>
      <c r="AA20" s="114">
        <f t="shared" ref="AA20:AA30" si="15">1%*AG20</f>
        <v>0.03</v>
      </c>
      <c r="AB20" s="114">
        <f t="shared" ref="AB20:AB22" si="16">AG20*6%</f>
        <v>0.18</v>
      </c>
      <c r="AC20" s="114">
        <f t="shared" si="5"/>
        <v>0.24</v>
      </c>
      <c r="AD20" s="114">
        <f t="shared" ref="AD20:AD28" si="17">SUM(AA20:AC20)</f>
        <v>0.45</v>
      </c>
      <c r="AE20" s="114">
        <f t="shared" ref="AE20:AE26" si="18">Z20+AD20</f>
        <v>2.25</v>
      </c>
      <c r="AF20" s="119">
        <f t="shared" si="6"/>
        <v>0.26200000000000001</v>
      </c>
      <c r="AG20" s="148">
        <v>3.05</v>
      </c>
      <c r="AH20" s="121">
        <v>1.44</v>
      </c>
      <c r="AI20" s="148">
        <f t="shared" si="7"/>
        <v>4.3899999999999997</v>
      </c>
      <c r="AJ20" s="115">
        <v>6.99</v>
      </c>
      <c r="AK20" s="122">
        <f t="shared" si="8"/>
        <v>0.56000000000000005</v>
      </c>
      <c r="AL20" s="149">
        <v>5000</v>
      </c>
      <c r="AM20" s="149">
        <v>3000</v>
      </c>
      <c r="AN20" s="324"/>
      <c r="AO20" s="149" t="s">
        <v>720</v>
      </c>
      <c r="AP20" s="113">
        <f t="shared" si="9"/>
        <v>11250</v>
      </c>
      <c r="AQ20" s="113">
        <f t="shared" si="10"/>
        <v>15250</v>
      </c>
      <c r="AR20" s="123">
        <f t="shared" si="11"/>
        <v>10.91</v>
      </c>
      <c r="AS20" s="150" t="s">
        <v>721</v>
      </c>
      <c r="AT20" s="151" t="s">
        <v>722</v>
      </c>
      <c r="AU20" s="53"/>
      <c r="AV20" s="119">
        <v>0.27300000000000002</v>
      </c>
      <c r="AW20" s="152">
        <v>2.89</v>
      </c>
      <c r="AX20" s="53"/>
      <c r="AY20" s="153">
        <f t="shared" si="12"/>
        <v>5.5E-2</v>
      </c>
    </row>
    <row r="21" spans="1:51" ht="63.75">
      <c r="A21" s="100" t="s">
        <v>728</v>
      </c>
      <c r="B21" s="101" t="s">
        <v>711</v>
      </c>
      <c r="C21" s="323"/>
      <c r="D21" s="102" t="s">
        <v>724</v>
      </c>
      <c r="E21" s="101" t="s">
        <v>688</v>
      </c>
      <c r="F21" s="140" t="s">
        <v>713</v>
      </c>
      <c r="G21" s="104" t="s">
        <v>690</v>
      </c>
      <c r="H21" s="101" t="s">
        <v>714</v>
      </c>
      <c r="I21" s="105" t="s">
        <v>692</v>
      </c>
      <c r="J21" s="141" t="s">
        <v>729</v>
      </c>
      <c r="K21" s="141" t="s">
        <v>730</v>
      </c>
      <c r="L21" s="142" t="s">
        <v>731</v>
      </c>
      <c r="M21" s="143">
        <v>1.4730000000000001</v>
      </c>
      <c r="N21" s="144">
        <f t="shared" si="13"/>
        <v>1.5229999999999999</v>
      </c>
      <c r="O21" s="108">
        <v>29</v>
      </c>
      <c r="P21" s="108">
        <v>21.5</v>
      </c>
      <c r="Q21" s="109">
        <v>14</v>
      </c>
      <c r="R21" s="110">
        <v>4</v>
      </c>
      <c r="S21" s="111">
        <f t="shared" si="0"/>
        <v>0.01</v>
      </c>
      <c r="T21" s="112">
        <f t="shared" si="1"/>
        <v>25200</v>
      </c>
      <c r="U21" s="145">
        <f t="shared" si="2"/>
        <v>4600</v>
      </c>
      <c r="V21" s="114">
        <f t="shared" si="3"/>
        <v>0.18</v>
      </c>
      <c r="W21" s="146" t="s">
        <v>718</v>
      </c>
      <c r="X21" s="147">
        <v>6.5000000000000002E-2</v>
      </c>
      <c r="Y21" s="113">
        <f t="shared" si="14"/>
        <v>0.1</v>
      </c>
      <c r="Z21" s="114">
        <f t="shared" si="4"/>
        <v>1.8</v>
      </c>
      <c r="AA21" s="114">
        <f t="shared" si="15"/>
        <v>0.03</v>
      </c>
      <c r="AB21" s="114">
        <f t="shared" si="16"/>
        <v>0.18</v>
      </c>
      <c r="AC21" s="114">
        <f t="shared" si="5"/>
        <v>0.24</v>
      </c>
      <c r="AD21" s="114">
        <f t="shared" si="17"/>
        <v>0.45</v>
      </c>
      <c r="AE21" s="114">
        <f t="shared" si="18"/>
        <v>2.25</v>
      </c>
      <c r="AF21" s="119">
        <f t="shared" si="6"/>
        <v>0.26200000000000001</v>
      </c>
      <c r="AG21" s="148">
        <v>3.05</v>
      </c>
      <c r="AH21" s="121">
        <v>1.44</v>
      </c>
      <c r="AI21" s="148">
        <f t="shared" si="7"/>
        <v>4.3899999999999997</v>
      </c>
      <c r="AJ21" s="115">
        <v>6.99</v>
      </c>
      <c r="AK21" s="122">
        <f t="shared" si="8"/>
        <v>0.56000000000000005</v>
      </c>
      <c r="AL21" s="149">
        <v>5000</v>
      </c>
      <c r="AM21" s="149">
        <v>3000</v>
      </c>
      <c r="AN21" s="324"/>
      <c r="AO21" s="149" t="str">
        <f>AO19</f>
        <v>500-600</v>
      </c>
      <c r="AP21" s="113">
        <f t="shared" si="9"/>
        <v>11250</v>
      </c>
      <c r="AQ21" s="113">
        <f t="shared" si="10"/>
        <v>15250</v>
      </c>
      <c r="AR21" s="123">
        <f t="shared" si="11"/>
        <v>10.91</v>
      </c>
      <c r="AS21" s="150" t="s">
        <v>721</v>
      </c>
      <c r="AT21" s="151" t="s">
        <v>722</v>
      </c>
      <c r="AU21" s="53"/>
      <c r="AV21" s="119">
        <v>0.27300000000000002</v>
      </c>
      <c r="AW21" s="152">
        <v>2.89</v>
      </c>
      <c r="AX21" s="53"/>
      <c r="AY21" s="153">
        <f t="shared" si="12"/>
        <v>5.5E-2</v>
      </c>
    </row>
    <row r="22" spans="1:51" ht="63.75">
      <c r="A22" s="100" t="s">
        <v>732</v>
      </c>
      <c r="B22" s="101" t="s">
        <v>711</v>
      </c>
      <c r="C22" s="323"/>
      <c r="D22" s="102" t="s">
        <v>724</v>
      </c>
      <c r="E22" s="101" t="s">
        <v>688</v>
      </c>
      <c r="F22" s="140" t="s">
        <v>713</v>
      </c>
      <c r="G22" s="104" t="s">
        <v>690</v>
      </c>
      <c r="H22" s="101" t="s">
        <v>714</v>
      </c>
      <c r="I22" s="105" t="s">
        <v>692</v>
      </c>
      <c r="J22" s="141" t="s">
        <v>733</v>
      </c>
      <c r="K22" s="141" t="s">
        <v>734</v>
      </c>
      <c r="L22" s="142" t="s">
        <v>735</v>
      </c>
      <c r="M22" s="143">
        <v>1.4730000000000001</v>
      </c>
      <c r="N22" s="144">
        <f t="shared" si="13"/>
        <v>1.5229999999999999</v>
      </c>
      <c r="O22" s="108">
        <v>29</v>
      </c>
      <c r="P22" s="108">
        <v>21.5</v>
      </c>
      <c r="Q22" s="109">
        <v>14</v>
      </c>
      <c r="R22" s="110">
        <v>4</v>
      </c>
      <c r="S22" s="111">
        <f t="shared" si="0"/>
        <v>0.01</v>
      </c>
      <c r="T22" s="112">
        <f t="shared" si="1"/>
        <v>25200</v>
      </c>
      <c r="U22" s="145">
        <f t="shared" si="2"/>
        <v>4600</v>
      </c>
      <c r="V22" s="114">
        <f t="shared" si="3"/>
        <v>0.18</v>
      </c>
      <c r="W22" s="146" t="s">
        <v>718</v>
      </c>
      <c r="X22" s="147">
        <v>6.5000000000000002E-2</v>
      </c>
      <c r="Y22" s="113">
        <f t="shared" si="14"/>
        <v>0.1</v>
      </c>
      <c r="Z22" s="114">
        <f t="shared" si="4"/>
        <v>1.8</v>
      </c>
      <c r="AA22" s="114">
        <f t="shared" si="15"/>
        <v>0.03</v>
      </c>
      <c r="AB22" s="114">
        <f t="shared" si="16"/>
        <v>0.18</v>
      </c>
      <c r="AC22" s="114">
        <f t="shared" si="5"/>
        <v>0.24</v>
      </c>
      <c r="AD22" s="114">
        <f t="shared" si="17"/>
        <v>0.45</v>
      </c>
      <c r="AE22" s="114">
        <f t="shared" si="18"/>
        <v>2.25</v>
      </c>
      <c r="AF22" s="119">
        <f t="shared" si="6"/>
        <v>0.26200000000000001</v>
      </c>
      <c r="AG22" s="148">
        <v>3.05</v>
      </c>
      <c r="AH22" s="121">
        <v>1.44</v>
      </c>
      <c r="AI22" s="148">
        <f t="shared" si="7"/>
        <v>4.3899999999999997</v>
      </c>
      <c r="AJ22" s="115">
        <v>6.99</v>
      </c>
      <c r="AK22" s="122">
        <f t="shared" si="8"/>
        <v>0.56000000000000005</v>
      </c>
      <c r="AL22" s="149">
        <v>5000</v>
      </c>
      <c r="AM22" s="149">
        <v>3000</v>
      </c>
      <c r="AN22" s="322"/>
      <c r="AO22" s="149" t="str">
        <f t="shared" ref="AO22:AO33" si="19">AO20</f>
        <v>500-600</v>
      </c>
      <c r="AP22" s="113">
        <f t="shared" si="9"/>
        <v>11250</v>
      </c>
      <c r="AQ22" s="113">
        <f t="shared" si="10"/>
        <v>15250</v>
      </c>
      <c r="AR22" s="123">
        <f t="shared" si="11"/>
        <v>10.91</v>
      </c>
      <c r="AS22" s="150" t="s">
        <v>721</v>
      </c>
      <c r="AT22" s="151" t="s">
        <v>722</v>
      </c>
      <c r="AU22" s="53"/>
      <c r="AV22" s="119">
        <v>0.27300000000000002</v>
      </c>
      <c r="AW22" s="152">
        <v>2.89</v>
      </c>
      <c r="AX22" s="53"/>
      <c r="AY22" s="153">
        <f t="shared" si="12"/>
        <v>5.5E-2</v>
      </c>
    </row>
    <row r="23" spans="1:51" ht="63.75">
      <c r="A23" s="100" t="s">
        <v>736</v>
      </c>
      <c r="B23" s="101" t="s">
        <v>711</v>
      </c>
      <c r="C23" s="323"/>
      <c r="D23" s="102" t="s">
        <v>737</v>
      </c>
      <c r="E23" s="101" t="s">
        <v>688</v>
      </c>
      <c r="F23" s="140" t="s">
        <v>713</v>
      </c>
      <c r="G23" s="104" t="s">
        <v>690</v>
      </c>
      <c r="H23" s="101" t="s">
        <v>714</v>
      </c>
      <c r="I23" s="105" t="s">
        <v>692</v>
      </c>
      <c r="J23" s="141" t="s">
        <v>738</v>
      </c>
      <c r="K23" s="141" t="s">
        <v>739</v>
      </c>
      <c r="L23" s="142" t="s">
        <v>740</v>
      </c>
      <c r="M23" s="143">
        <v>1.4730000000000001</v>
      </c>
      <c r="N23" s="144">
        <f t="shared" si="13"/>
        <v>1.5229999999999999</v>
      </c>
      <c r="O23" s="108">
        <v>29</v>
      </c>
      <c r="P23" s="108">
        <v>21.5</v>
      </c>
      <c r="Q23" s="109">
        <v>14</v>
      </c>
      <c r="R23" s="110">
        <v>4</v>
      </c>
      <c r="S23" s="111">
        <f t="shared" si="0"/>
        <v>0.01</v>
      </c>
      <c r="T23" s="112">
        <f t="shared" si="1"/>
        <v>25200</v>
      </c>
      <c r="U23" s="145">
        <f t="shared" si="2"/>
        <v>4600</v>
      </c>
      <c r="V23" s="114">
        <f t="shared" si="3"/>
        <v>0.18</v>
      </c>
      <c r="W23" s="146" t="s">
        <v>718</v>
      </c>
      <c r="X23" s="147">
        <v>6.5000000000000002E-2</v>
      </c>
      <c r="Y23" s="113">
        <f t="shared" si="14"/>
        <v>0.1</v>
      </c>
      <c r="Z23" s="114">
        <f t="shared" si="4"/>
        <v>1.8</v>
      </c>
      <c r="AA23" s="114">
        <f t="shared" si="15"/>
        <v>0.03</v>
      </c>
      <c r="AB23" s="114">
        <f t="shared" ref="AB23:AB24" si="20">AG23*5%</f>
        <v>0.15</v>
      </c>
      <c r="AC23" s="114">
        <f t="shared" si="5"/>
        <v>0.24</v>
      </c>
      <c r="AD23" s="114">
        <f t="shared" si="17"/>
        <v>0.42</v>
      </c>
      <c r="AE23" s="114">
        <f t="shared" si="18"/>
        <v>2.2200000000000002</v>
      </c>
      <c r="AF23" s="119">
        <f t="shared" si="6"/>
        <v>0.27200000000000002</v>
      </c>
      <c r="AG23" s="148">
        <v>3.05</v>
      </c>
      <c r="AH23" s="121">
        <v>1.44</v>
      </c>
      <c r="AI23" s="148">
        <f t="shared" si="7"/>
        <v>4.3899999999999997</v>
      </c>
      <c r="AJ23" s="115">
        <v>6.99</v>
      </c>
      <c r="AK23" s="122">
        <f t="shared" si="8"/>
        <v>0.56000000000000005</v>
      </c>
      <c r="AL23" s="149">
        <v>5000</v>
      </c>
      <c r="AM23" s="149">
        <v>3000</v>
      </c>
      <c r="AN23" s="321" t="s">
        <v>741</v>
      </c>
      <c r="AO23" s="149" t="str">
        <f t="shared" si="19"/>
        <v>500-600</v>
      </c>
      <c r="AP23" s="113">
        <f t="shared" si="9"/>
        <v>11100</v>
      </c>
      <c r="AQ23" s="113">
        <f t="shared" si="10"/>
        <v>15250</v>
      </c>
      <c r="AR23" s="123">
        <f t="shared" si="11"/>
        <v>10.91</v>
      </c>
      <c r="AS23" s="150" t="s">
        <v>721</v>
      </c>
      <c r="AT23" s="151" t="s">
        <v>722</v>
      </c>
      <c r="AU23" s="53"/>
      <c r="AV23" s="119">
        <v>0.27300000000000002</v>
      </c>
      <c r="AW23" s="152">
        <v>2.89</v>
      </c>
      <c r="AX23" s="53"/>
      <c r="AY23" s="153">
        <f t="shared" si="12"/>
        <v>5.5E-2</v>
      </c>
    </row>
    <row r="24" spans="1:51" ht="63.75">
      <c r="A24" s="100" t="s">
        <v>742</v>
      </c>
      <c r="B24" s="101" t="s">
        <v>711</v>
      </c>
      <c r="C24" s="323"/>
      <c r="D24" s="102" t="s">
        <v>188</v>
      </c>
      <c r="E24" s="101" t="s">
        <v>688</v>
      </c>
      <c r="F24" s="140" t="s">
        <v>713</v>
      </c>
      <c r="G24" s="104" t="s">
        <v>690</v>
      </c>
      <c r="H24" s="101" t="s">
        <v>714</v>
      </c>
      <c r="I24" s="105" t="s">
        <v>692</v>
      </c>
      <c r="J24" s="141" t="s">
        <v>743</v>
      </c>
      <c r="K24" s="141" t="s">
        <v>744</v>
      </c>
      <c r="L24" s="142" t="s">
        <v>745</v>
      </c>
      <c r="M24" s="143">
        <v>1.4730000000000001</v>
      </c>
      <c r="N24" s="144">
        <f t="shared" si="13"/>
        <v>1.5229999999999999</v>
      </c>
      <c r="O24" s="108">
        <v>29</v>
      </c>
      <c r="P24" s="108">
        <v>21.5</v>
      </c>
      <c r="Q24" s="109">
        <v>14</v>
      </c>
      <c r="R24" s="110">
        <v>4</v>
      </c>
      <c r="S24" s="111">
        <f t="shared" si="0"/>
        <v>0.01</v>
      </c>
      <c r="T24" s="112">
        <f t="shared" si="1"/>
        <v>25200</v>
      </c>
      <c r="U24" s="145">
        <f t="shared" si="2"/>
        <v>4600</v>
      </c>
      <c r="V24" s="114">
        <f t="shared" si="3"/>
        <v>0.18</v>
      </c>
      <c r="W24" s="146" t="s">
        <v>718</v>
      </c>
      <c r="X24" s="147">
        <v>6.5000000000000002E-2</v>
      </c>
      <c r="Y24" s="113">
        <f t="shared" si="14"/>
        <v>0.1</v>
      </c>
      <c r="Z24" s="114">
        <f t="shared" si="4"/>
        <v>1.8</v>
      </c>
      <c r="AA24" s="114">
        <f t="shared" si="15"/>
        <v>0.03</v>
      </c>
      <c r="AB24" s="114">
        <f t="shared" si="20"/>
        <v>0.15</v>
      </c>
      <c r="AC24" s="114">
        <f t="shared" si="5"/>
        <v>0.24</v>
      </c>
      <c r="AD24" s="114">
        <f t="shared" si="17"/>
        <v>0.42</v>
      </c>
      <c r="AE24" s="114">
        <f t="shared" si="18"/>
        <v>2.2200000000000002</v>
      </c>
      <c r="AF24" s="119">
        <f t="shared" si="6"/>
        <v>0.27200000000000002</v>
      </c>
      <c r="AG24" s="148">
        <v>3.05</v>
      </c>
      <c r="AH24" s="121">
        <v>1.44</v>
      </c>
      <c r="AI24" s="148">
        <f t="shared" si="7"/>
        <v>4.3899999999999997</v>
      </c>
      <c r="AJ24" s="115">
        <v>6.99</v>
      </c>
      <c r="AK24" s="122">
        <f t="shared" si="8"/>
        <v>0.56000000000000005</v>
      </c>
      <c r="AL24" s="149">
        <v>5000</v>
      </c>
      <c r="AM24" s="149">
        <v>3000</v>
      </c>
      <c r="AN24" s="322"/>
      <c r="AO24" s="149" t="str">
        <f t="shared" si="19"/>
        <v>500-600</v>
      </c>
      <c r="AP24" s="113">
        <f t="shared" si="9"/>
        <v>11100</v>
      </c>
      <c r="AQ24" s="113">
        <f t="shared" si="10"/>
        <v>15250</v>
      </c>
      <c r="AR24" s="123">
        <f t="shared" si="11"/>
        <v>10.91</v>
      </c>
      <c r="AS24" s="150" t="s">
        <v>721</v>
      </c>
      <c r="AT24" s="151" t="s">
        <v>722</v>
      </c>
      <c r="AU24" s="53">
        <f>AG24/AG25</f>
        <v>1.06271777003484</v>
      </c>
      <c r="AV24" s="119">
        <v>0.27300000000000002</v>
      </c>
      <c r="AW24" s="152">
        <v>2.89</v>
      </c>
      <c r="AX24" s="53"/>
      <c r="AY24" s="153">
        <f t="shared" si="12"/>
        <v>5.5E-2</v>
      </c>
    </row>
    <row r="25" spans="1:51" ht="62.45" customHeight="1">
      <c r="A25" s="100" t="s">
        <v>746</v>
      </c>
      <c r="B25" s="101" t="s">
        <v>711</v>
      </c>
      <c r="C25" s="101"/>
      <c r="D25" s="102" t="s">
        <v>196</v>
      </c>
      <c r="E25" s="101" t="s">
        <v>688</v>
      </c>
      <c r="F25" s="140" t="s">
        <v>713</v>
      </c>
      <c r="G25" s="104" t="s">
        <v>747</v>
      </c>
      <c r="H25" s="101" t="s">
        <v>714</v>
      </c>
      <c r="I25" s="105" t="s">
        <v>692</v>
      </c>
      <c r="J25" s="154" t="s">
        <v>748</v>
      </c>
      <c r="K25" s="154" t="s">
        <v>749</v>
      </c>
      <c r="L25" s="154" t="s">
        <v>750</v>
      </c>
      <c r="M25" s="143">
        <v>1.1779999999999999</v>
      </c>
      <c r="N25" s="144">
        <f t="shared" si="13"/>
        <v>1.228</v>
      </c>
      <c r="O25" s="108">
        <v>29</v>
      </c>
      <c r="P25" s="108">
        <v>21.5</v>
      </c>
      <c r="Q25" s="109">
        <v>14</v>
      </c>
      <c r="R25" s="110">
        <v>4</v>
      </c>
      <c r="S25" s="111">
        <f t="shared" si="0"/>
        <v>0.01</v>
      </c>
      <c r="T25" s="112">
        <f t="shared" si="1"/>
        <v>25200</v>
      </c>
      <c r="U25" s="145">
        <f t="shared" si="2"/>
        <v>4600</v>
      </c>
      <c r="V25" s="114">
        <f t="shared" si="3"/>
        <v>0.18</v>
      </c>
      <c r="W25" s="146" t="s">
        <v>718</v>
      </c>
      <c r="X25" s="147">
        <v>6.5000000000000002E-2</v>
      </c>
      <c r="Y25" s="113">
        <f t="shared" si="14"/>
        <v>0.08</v>
      </c>
      <c r="Z25" s="114">
        <f t="shared" si="4"/>
        <v>1.49</v>
      </c>
      <c r="AA25" s="114">
        <f t="shared" si="15"/>
        <v>0.03</v>
      </c>
      <c r="AB25" s="114">
        <f t="shared" ref="AB25:AB26" si="21">AG25*6%</f>
        <v>0.17</v>
      </c>
      <c r="AC25" s="114">
        <f t="shared" si="5"/>
        <v>0.23</v>
      </c>
      <c r="AD25" s="114">
        <f t="shared" si="17"/>
        <v>0.43</v>
      </c>
      <c r="AE25" s="114">
        <f t="shared" si="18"/>
        <v>1.92</v>
      </c>
      <c r="AF25" s="119">
        <f t="shared" si="6"/>
        <v>0.33100000000000002</v>
      </c>
      <c r="AG25" s="155">
        <v>2.87</v>
      </c>
      <c r="AH25" s="121">
        <v>1.44</v>
      </c>
      <c r="AI25" s="148">
        <f t="shared" si="7"/>
        <v>4.13</v>
      </c>
      <c r="AJ25" s="115">
        <v>6.99</v>
      </c>
      <c r="AK25" s="122">
        <f t="shared" si="8"/>
        <v>0.59</v>
      </c>
      <c r="AL25" s="149">
        <v>5000</v>
      </c>
      <c r="AM25" s="149">
        <v>3000</v>
      </c>
      <c r="AN25" s="321" t="s">
        <v>751</v>
      </c>
      <c r="AO25" s="149" t="str">
        <f t="shared" si="19"/>
        <v>500-600</v>
      </c>
      <c r="AP25" s="113">
        <f t="shared" si="9"/>
        <v>9600</v>
      </c>
      <c r="AQ25" s="113">
        <f t="shared" si="10"/>
        <v>14350</v>
      </c>
      <c r="AR25" s="123">
        <f t="shared" si="11"/>
        <v>10.91</v>
      </c>
      <c r="AS25" s="150" t="s">
        <v>721</v>
      </c>
      <c r="AT25" s="151" t="s">
        <v>722</v>
      </c>
      <c r="AU25" s="53"/>
      <c r="AV25" s="119">
        <v>0.34699999999999998</v>
      </c>
      <c r="AW25" s="152">
        <v>2.68</v>
      </c>
      <c r="AX25" s="53"/>
      <c r="AY25" s="153">
        <f t="shared" si="12"/>
        <v>7.0999999999999994E-2</v>
      </c>
    </row>
    <row r="26" spans="1:51" ht="62.45" customHeight="1">
      <c r="A26" s="100" t="s">
        <v>752</v>
      </c>
      <c r="B26" s="101" t="s">
        <v>711</v>
      </c>
      <c r="C26" s="101"/>
      <c r="D26" s="102" t="s">
        <v>196</v>
      </c>
      <c r="E26" s="101" t="s">
        <v>688</v>
      </c>
      <c r="F26" s="140" t="s">
        <v>713</v>
      </c>
      <c r="G26" s="104" t="s">
        <v>747</v>
      </c>
      <c r="H26" s="101" t="s">
        <v>714</v>
      </c>
      <c r="I26" s="105" t="s">
        <v>692</v>
      </c>
      <c r="J26" s="154" t="s">
        <v>753</v>
      </c>
      <c r="K26" s="154" t="s">
        <v>754</v>
      </c>
      <c r="L26" s="154" t="s">
        <v>755</v>
      </c>
      <c r="M26" s="143">
        <v>1.1779999999999999</v>
      </c>
      <c r="N26" s="144">
        <f t="shared" si="13"/>
        <v>1.228</v>
      </c>
      <c r="O26" s="108">
        <v>29</v>
      </c>
      <c r="P26" s="108">
        <v>21.5</v>
      </c>
      <c r="Q26" s="109">
        <v>14</v>
      </c>
      <c r="R26" s="110">
        <v>4</v>
      </c>
      <c r="S26" s="111">
        <f t="shared" si="0"/>
        <v>0.01</v>
      </c>
      <c r="T26" s="112">
        <f t="shared" si="1"/>
        <v>25200</v>
      </c>
      <c r="U26" s="145">
        <f t="shared" si="2"/>
        <v>4600</v>
      </c>
      <c r="V26" s="114">
        <f t="shared" si="3"/>
        <v>0.18</v>
      </c>
      <c r="W26" s="146" t="s">
        <v>718</v>
      </c>
      <c r="X26" s="147">
        <v>6.5000000000000002E-2</v>
      </c>
      <c r="Y26" s="113">
        <f t="shared" si="14"/>
        <v>0.08</v>
      </c>
      <c r="Z26" s="114">
        <f t="shared" si="4"/>
        <v>1.49</v>
      </c>
      <c r="AA26" s="114">
        <f t="shared" si="15"/>
        <v>0.03</v>
      </c>
      <c r="AB26" s="114">
        <f t="shared" si="21"/>
        <v>0.17</v>
      </c>
      <c r="AC26" s="114">
        <f t="shared" si="5"/>
        <v>0.23</v>
      </c>
      <c r="AD26" s="114">
        <f t="shared" si="17"/>
        <v>0.43</v>
      </c>
      <c r="AE26" s="114">
        <f t="shared" si="18"/>
        <v>1.92</v>
      </c>
      <c r="AF26" s="119">
        <f t="shared" si="6"/>
        <v>0.33100000000000002</v>
      </c>
      <c r="AG26" s="155">
        <v>2.87</v>
      </c>
      <c r="AH26" s="121">
        <v>1.44</v>
      </c>
      <c r="AI26" s="148">
        <f t="shared" si="7"/>
        <v>4.13</v>
      </c>
      <c r="AJ26" s="115">
        <v>6.99</v>
      </c>
      <c r="AK26" s="122">
        <f t="shared" si="8"/>
        <v>0.59</v>
      </c>
      <c r="AL26" s="149">
        <v>5000</v>
      </c>
      <c r="AM26" s="149">
        <v>3000</v>
      </c>
      <c r="AN26" s="322"/>
      <c r="AO26" s="149" t="str">
        <f t="shared" si="19"/>
        <v>500-600</v>
      </c>
      <c r="AP26" s="113">
        <f t="shared" si="9"/>
        <v>9600</v>
      </c>
      <c r="AQ26" s="113">
        <f t="shared" si="10"/>
        <v>14350</v>
      </c>
      <c r="AR26" s="123">
        <f t="shared" si="11"/>
        <v>10.91</v>
      </c>
      <c r="AS26" s="150" t="s">
        <v>721</v>
      </c>
      <c r="AT26" s="151" t="s">
        <v>722</v>
      </c>
      <c r="AU26" s="53"/>
      <c r="AV26" s="119">
        <v>0.34699999999999998</v>
      </c>
      <c r="AW26" s="152">
        <v>2.68</v>
      </c>
      <c r="AX26" s="53"/>
      <c r="AY26" s="153">
        <f t="shared" si="12"/>
        <v>7.0999999999999994E-2</v>
      </c>
    </row>
    <row r="27" spans="1:51" ht="62.45" customHeight="1">
      <c r="A27" s="100" t="s">
        <v>756</v>
      </c>
      <c r="B27" s="101" t="s">
        <v>711</v>
      </c>
      <c r="C27" s="101"/>
      <c r="D27" s="102" t="s">
        <v>188</v>
      </c>
      <c r="E27" s="101" t="s">
        <v>688</v>
      </c>
      <c r="F27" s="140" t="s">
        <v>713</v>
      </c>
      <c r="G27" s="104" t="s">
        <v>747</v>
      </c>
      <c r="H27" s="101" t="s">
        <v>714</v>
      </c>
      <c r="I27" s="105" t="s">
        <v>692</v>
      </c>
      <c r="J27" s="154" t="s">
        <v>757</v>
      </c>
      <c r="K27" s="154" t="s">
        <v>758</v>
      </c>
      <c r="L27" s="154" t="s">
        <v>759</v>
      </c>
      <c r="M27" s="143">
        <v>1.1779999999999999</v>
      </c>
      <c r="N27" s="144">
        <f t="shared" si="13"/>
        <v>1.228</v>
      </c>
      <c r="O27" s="108">
        <v>29</v>
      </c>
      <c r="P27" s="108">
        <v>21.5</v>
      </c>
      <c r="Q27" s="109">
        <v>14</v>
      </c>
      <c r="R27" s="110">
        <v>4</v>
      </c>
      <c r="S27" s="111">
        <f t="shared" si="0"/>
        <v>0.01</v>
      </c>
      <c r="T27" s="112">
        <f t="shared" si="1"/>
        <v>25200</v>
      </c>
      <c r="U27" s="145">
        <f t="shared" si="2"/>
        <v>4600</v>
      </c>
      <c r="V27" s="114">
        <f t="shared" si="3"/>
        <v>0.18</v>
      </c>
      <c r="W27" s="146" t="s">
        <v>718</v>
      </c>
      <c r="X27" s="147">
        <v>6.5000000000000002E-2</v>
      </c>
      <c r="Y27" s="113">
        <f t="shared" si="14"/>
        <v>0.08</v>
      </c>
      <c r="Z27" s="114">
        <f t="shared" si="4"/>
        <v>1.49</v>
      </c>
      <c r="AA27" s="114">
        <f t="shared" si="15"/>
        <v>0.03</v>
      </c>
      <c r="AB27" s="114">
        <f t="shared" ref="AB27:AB31" si="22">AG27*5%</f>
        <v>0.14000000000000001</v>
      </c>
      <c r="AC27" s="114">
        <f t="shared" si="5"/>
        <v>0.23</v>
      </c>
      <c r="AD27" s="114">
        <f t="shared" si="17"/>
        <v>0.4</v>
      </c>
      <c r="AE27" s="114">
        <f>Z27+AD27</f>
        <v>1.89</v>
      </c>
      <c r="AF27" s="119">
        <f t="shared" si="6"/>
        <v>0.34100000000000003</v>
      </c>
      <c r="AG27" s="155">
        <v>2.87</v>
      </c>
      <c r="AH27" s="121">
        <v>1.44</v>
      </c>
      <c r="AI27" s="148">
        <f t="shared" si="7"/>
        <v>4.13</v>
      </c>
      <c r="AJ27" s="115">
        <v>6.99</v>
      </c>
      <c r="AK27" s="122">
        <f t="shared" si="8"/>
        <v>0.59</v>
      </c>
      <c r="AL27" s="149">
        <v>5000</v>
      </c>
      <c r="AM27" s="149">
        <v>3000</v>
      </c>
      <c r="AN27" s="321" t="s">
        <v>760</v>
      </c>
      <c r="AO27" s="149" t="str">
        <f t="shared" si="19"/>
        <v>500-600</v>
      </c>
      <c r="AP27" s="113">
        <f t="shared" si="9"/>
        <v>9450</v>
      </c>
      <c r="AQ27" s="113">
        <f t="shared" si="10"/>
        <v>14350</v>
      </c>
      <c r="AR27" s="123">
        <f t="shared" si="11"/>
        <v>10.91</v>
      </c>
      <c r="AS27" s="150" t="s">
        <v>721</v>
      </c>
      <c r="AT27" s="151" t="s">
        <v>722</v>
      </c>
      <c r="AU27" s="53"/>
      <c r="AV27" s="119">
        <v>0.34699999999999998</v>
      </c>
      <c r="AW27" s="152">
        <v>2.68</v>
      </c>
      <c r="AX27" s="53"/>
      <c r="AY27" s="153">
        <f t="shared" si="12"/>
        <v>7.0999999999999994E-2</v>
      </c>
    </row>
    <row r="28" spans="1:51" ht="62.45" customHeight="1">
      <c r="A28" s="100" t="s">
        <v>761</v>
      </c>
      <c r="B28" s="101" t="s">
        <v>711</v>
      </c>
      <c r="C28" s="101"/>
      <c r="D28" s="102" t="s">
        <v>188</v>
      </c>
      <c r="E28" s="101" t="s">
        <v>688</v>
      </c>
      <c r="F28" s="140" t="s">
        <v>713</v>
      </c>
      <c r="G28" s="104" t="s">
        <v>747</v>
      </c>
      <c r="H28" s="101" t="s">
        <v>714</v>
      </c>
      <c r="I28" s="105" t="s">
        <v>692</v>
      </c>
      <c r="J28" s="154" t="s">
        <v>762</v>
      </c>
      <c r="K28" s="154" t="s">
        <v>763</v>
      </c>
      <c r="L28" s="154" t="s">
        <v>764</v>
      </c>
      <c r="M28" s="143">
        <v>1.1779999999999999</v>
      </c>
      <c r="N28" s="144">
        <f t="shared" si="13"/>
        <v>1.228</v>
      </c>
      <c r="O28" s="108">
        <v>29</v>
      </c>
      <c r="P28" s="108">
        <v>21.5</v>
      </c>
      <c r="Q28" s="109">
        <v>14</v>
      </c>
      <c r="R28" s="110">
        <v>4</v>
      </c>
      <c r="S28" s="111">
        <f t="shared" si="0"/>
        <v>0.01</v>
      </c>
      <c r="T28" s="112">
        <f t="shared" si="1"/>
        <v>25200</v>
      </c>
      <c r="U28" s="145">
        <f t="shared" si="2"/>
        <v>4600</v>
      </c>
      <c r="V28" s="114">
        <f t="shared" si="3"/>
        <v>0.18</v>
      </c>
      <c r="W28" s="146" t="s">
        <v>718</v>
      </c>
      <c r="X28" s="147">
        <v>6.5000000000000002E-2</v>
      </c>
      <c r="Y28" s="113">
        <f t="shared" si="14"/>
        <v>0.08</v>
      </c>
      <c r="Z28" s="114">
        <f t="shared" si="4"/>
        <v>1.49</v>
      </c>
      <c r="AA28" s="114">
        <f t="shared" si="15"/>
        <v>0.03</v>
      </c>
      <c r="AB28" s="114">
        <f t="shared" si="22"/>
        <v>0.14000000000000001</v>
      </c>
      <c r="AC28" s="114">
        <f t="shared" si="5"/>
        <v>0.23</v>
      </c>
      <c r="AD28" s="114">
        <f t="shared" si="17"/>
        <v>0.4</v>
      </c>
      <c r="AE28" s="114">
        <f t="shared" ref="AE28" si="23">Z28+AD28</f>
        <v>1.89</v>
      </c>
      <c r="AF28" s="119">
        <f t="shared" si="6"/>
        <v>0.34100000000000003</v>
      </c>
      <c r="AG28" s="155">
        <v>2.87</v>
      </c>
      <c r="AH28" s="121">
        <v>1.44</v>
      </c>
      <c r="AI28" s="148">
        <f t="shared" si="7"/>
        <v>4.13</v>
      </c>
      <c r="AJ28" s="115">
        <v>6.99</v>
      </c>
      <c r="AK28" s="122">
        <f t="shared" si="8"/>
        <v>0.59</v>
      </c>
      <c r="AL28" s="149">
        <v>5000</v>
      </c>
      <c r="AM28" s="149">
        <v>3000</v>
      </c>
      <c r="AN28" s="322"/>
      <c r="AO28" s="149" t="str">
        <f t="shared" si="19"/>
        <v>500-600</v>
      </c>
      <c r="AP28" s="113">
        <f t="shared" si="9"/>
        <v>9450</v>
      </c>
      <c r="AQ28" s="113">
        <f t="shared" si="10"/>
        <v>14350</v>
      </c>
      <c r="AR28" s="123">
        <f t="shared" si="11"/>
        <v>10.91</v>
      </c>
      <c r="AS28" s="150" t="s">
        <v>721</v>
      </c>
      <c r="AT28" s="151" t="s">
        <v>722</v>
      </c>
      <c r="AU28" s="53"/>
      <c r="AV28" s="119">
        <v>0.34699999999999998</v>
      </c>
      <c r="AW28" s="152">
        <v>2.68</v>
      </c>
      <c r="AX28" s="53"/>
      <c r="AY28" s="153">
        <f t="shared" si="12"/>
        <v>7.0999999999999994E-2</v>
      </c>
    </row>
    <row r="29" spans="1:51" ht="62.45" customHeight="1">
      <c r="A29" s="100" t="s">
        <v>765</v>
      </c>
      <c r="B29" s="101" t="s">
        <v>711</v>
      </c>
      <c r="C29" s="101"/>
      <c r="D29" s="102" t="s">
        <v>766</v>
      </c>
      <c r="E29" s="101" t="s">
        <v>688</v>
      </c>
      <c r="F29" s="140" t="s">
        <v>713</v>
      </c>
      <c r="G29" s="104" t="s">
        <v>747</v>
      </c>
      <c r="H29" s="101" t="s">
        <v>714</v>
      </c>
      <c r="I29" s="105" t="s">
        <v>692</v>
      </c>
      <c r="J29" s="154" t="s">
        <v>767</v>
      </c>
      <c r="K29" s="154" t="s">
        <v>768</v>
      </c>
      <c r="L29" s="154" t="s">
        <v>769</v>
      </c>
      <c r="M29" s="143">
        <v>1.1779999999999999</v>
      </c>
      <c r="N29" s="144">
        <f t="shared" si="13"/>
        <v>1.228</v>
      </c>
      <c r="O29" s="108">
        <v>29</v>
      </c>
      <c r="P29" s="108">
        <v>21.5</v>
      </c>
      <c r="Q29" s="109">
        <v>14</v>
      </c>
      <c r="R29" s="110">
        <v>4</v>
      </c>
      <c r="S29" s="111">
        <f t="shared" si="0"/>
        <v>0.01</v>
      </c>
      <c r="T29" s="112">
        <f t="shared" si="1"/>
        <v>25200</v>
      </c>
      <c r="U29" s="145">
        <f t="shared" si="2"/>
        <v>4600</v>
      </c>
      <c r="V29" s="114">
        <f t="shared" si="3"/>
        <v>0.18</v>
      </c>
      <c r="W29" s="146" t="s">
        <v>718</v>
      </c>
      <c r="X29" s="147">
        <v>6.5000000000000002E-2</v>
      </c>
      <c r="Y29" s="113">
        <f t="shared" si="14"/>
        <v>0.08</v>
      </c>
      <c r="Z29" s="114">
        <f t="shared" si="4"/>
        <v>1.49</v>
      </c>
      <c r="AA29" s="114">
        <f t="shared" si="15"/>
        <v>0.03</v>
      </c>
      <c r="AB29" s="114">
        <f t="shared" ref="AB29:AB30" si="24">AG29*6%</f>
        <v>0.17</v>
      </c>
      <c r="AC29" s="114">
        <f>AG29*10%</f>
        <v>0.28999999999999998</v>
      </c>
      <c r="AD29" s="114">
        <f>SUM(AA29:AC29)</f>
        <v>0.49</v>
      </c>
      <c r="AE29" s="114">
        <f>Z29+AD29</f>
        <v>1.98</v>
      </c>
      <c r="AF29" s="119">
        <f t="shared" si="6"/>
        <v>0.31</v>
      </c>
      <c r="AG29" s="155">
        <v>2.87</v>
      </c>
      <c r="AH29" s="121">
        <v>1.44</v>
      </c>
      <c r="AI29" s="148">
        <f t="shared" si="7"/>
        <v>4.13</v>
      </c>
      <c r="AJ29" s="115">
        <v>6.99</v>
      </c>
      <c r="AK29" s="122">
        <f t="shared" si="8"/>
        <v>0.59</v>
      </c>
      <c r="AL29" s="149">
        <v>5000</v>
      </c>
      <c r="AM29" s="149">
        <v>3000</v>
      </c>
      <c r="AN29" s="321" t="s">
        <v>770</v>
      </c>
      <c r="AO29" s="149" t="str">
        <f t="shared" si="19"/>
        <v>500-600</v>
      </c>
      <c r="AP29" s="113">
        <f t="shared" si="9"/>
        <v>9900</v>
      </c>
      <c r="AQ29" s="113">
        <f t="shared" si="10"/>
        <v>14350</v>
      </c>
      <c r="AR29" s="123">
        <f t="shared" si="11"/>
        <v>10.91</v>
      </c>
      <c r="AS29" s="150" t="s">
        <v>721</v>
      </c>
      <c r="AT29" s="151" t="s">
        <v>722</v>
      </c>
      <c r="AU29" s="53"/>
      <c r="AV29" s="119">
        <v>0.32700000000000001</v>
      </c>
      <c r="AW29" s="152">
        <v>2.68</v>
      </c>
      <c r="AX29" s="53"/>
      <c r="AY29" s="153">
        <f t="shared" si="12"/>
        <v>7.0999999999999994E-2</v>
      </c>
    </row>
    <row r="30" spans="1:51" ht="62.45" customHeight="1">
      <c r="A30" s="100" t="s">
        <v>771</v>
      </c>
      <c r="B30" s="101" t="s">
        <v>711</v>
      </c>
      <c r="C30" s="101"/>
      <c r="D30" s="102" t="s">
        <v>177</v>
      </c>
      <c r="E30" s="101" t="s">
        <v>688</v>
      </c>
      <c r="F30" s="140" t="s">
        <v>772</v>
      </c>
      <c r="G30" s="104" t="s">
        <v>747</v>
      </c>
      <c r="H30" s="101" t="s">
        <v>714</v>
      </c>
      <c r="I30" s="105" t="s">
        <v>692</v>
      </c>
      <c r="J30" s="154" t="s">
        <v>773</v>
      </c>
      <c r="K30" s="154" t="s">
        <v>774</v>
      </c>
      <c r="L30" s="154" t="s">
        <v>775</v>
      </c>
      <c r="M30" s="143">
        <v>1.1779999999999999</v>
      </c>
      <c r="N30" s="144">
        <f t="shared" si="13"/>
        <v>1.228</v>
      </c>
      <c r="O30" s="108">
        <v>29</v>
      </c>
      <c r="P30" s="108">
        <v>21.5</v>
      </c>
      <c r="Q30" s="109">
        <v>14</v>
      </c>
      <c r="R30" s="110">
        <v>4</v>
      </c>
      <c r="S30" s="111">
        <f t="shared" si="0"/>
        <v>0.01</v>
      </c>
      <c r="T30" s="112">
        <f t="shared" si="1"/>
        <v>25200</v>
      </c>
      <c r="U30" s="145">
        <f t="shared" si="2"/>
        <v>4600</v>
      </c>
      <c r="V30" s="114">
        <f t="shared" si="3"/>
        <v>0.18</v>
      </c>
      <c r="W30" s="146" t="s">
        <v>718</v>
      </c>
      <c r="X30" s="147">
        <v>6.5000000000000002E-2</v>
      </c>
      <c r="Y30" s="113">
        <f t="shared" si="14"/>
        <v>0.08</v>
      </c>
      <c r="Z30" s="114">
        <f t="shared" si="4"/>
        <v>1.49</v>
      </c>
      <c r="AA30" s="114">
        <f t="shared" si="15"/>
        <v>0.03</v>
      </c>
      <c r="AB30" s="114">
        <f t="shared" si="24"/>
        <v>0.17</v>
      </c>
      <c r="AC30" s="114">
        <f>AG30*10%</f>
        <v>0.28999999999999998</v>
      </c>
      <c r="AD30" s="114">
        <f t="shared" ref="AD30" si="25">SUM(AA30:AC30)</f>
        <v>0.49</v>
      </c>
      <c r="AE30" s="114">
        <f t="shared" ref="AE30" si="26">Z30+AD30</f>
        <v>1.98</v>
      </c>
      <c r="AF30" s="119">
        <f t="shared" si="6"/>
        <v>0.31</v>
      </c>
      <c r="AG30" s="155">
        <v>2.87</v>
      </c>
      <c r="AH30" s="121">
        <v>1.44</v>
      </c>
      <c r="AI30" s="148">
        <f t="shared" si="7"/>
        <v>4.13</v>
      </c>
      <c r="AJ30" s="115">
        <v>6.99</v>
      </c>
      <c r="AK30" s="122">
        <f t="shared" si="8"/>
        <v>0.59</v>
      </c>
      <c r="AL30" s="149">
        <v>5000</v>
      </c>
      <c r="AM30" s="149">
        <v>3000</v>
      </c>
      <c r="AN30" s="322"/>
      <c r="AO30" s="149" t="str">
        <f t="shared" si="19"/>
        <v>500-600</v>
      </c>
      <c r="AP30" s="113">
        <f t="shared" si="9"/>
        <v>9900</v>
      </c>
      <c r="AQ30" s="113">
        <f t="shared" si="10"/>
        <v>14350</v>
      </c>
      <c r="AR30" s="123">
        <f t="shared" si="11"/>
        <v>10.91</v>
      </c>
      <c r="AS30" s="150" t="s">
        <v>721</v>
      </c>
      <c r="AT30" s="151" t="s">
        <v>722</v>
      </c>
      <c r="AU30" s="53"/>
      <c r="AV30" s="119">
        <v>0.32700000000000001</v>
      </c>
      <c r="AW30" s="152">
        <v>2.68</v>
      </c>
      <c r="AX30" s="53"/>
      <c r="AY30" s="153">
        <f t="shared" si="12"/>
        <v>7.0999999999999994E-2</v>
      </c>
    </row>
    <row r="31" spans="1:51" s="174" customFormat="1" ht="114" customHeight="1">
      <c r="A31" s="156" t="s">
        <v>776</v>
      </c>
      <c r="B31" s="157" t="s">
        <v>777</v>
      </c>
      <c r="C31" s="157"/>
      <c r="D31" s="158" t="s">
        <v>778</v>
      </c>
      <c r="E31" s="157" t="s">
        <v>688</v>
      </c>
      <c r="F31" s="159" t="s">
        <v>779</v>
      </c>
      <c r="G31" s="160" t="s">
        <v>780</v>
      </c>
      <c r="H31" s="157" t="s">
        <v>714</v>
      </c>
      <c r="I31" s="161" t="s">
        <v>781</v>
      </c>
      <c r="J31" s="162" t="s">
        <v>782</v>
      </c>
      <c r="K31" s="162" t="s">
        <v>783</v>
      </c>
      <c r="L31" s="163">
        <v>22164503838</v>
      </c>
      <c r="M31" s="164">
        <v>2.137</v>
      </c>
      <c r="N31" s="165">
        <f>M31+0.1</f>
        <v>2.2370000000000001</v>
      </c>
      <c r="O31" s="166">
        <v>33</v>
      </c>
      <c r="P31" s="166">
        <v>29</v>
      </c>
      <c r="Q31" s="167">
        <v>13</v>
      </c>
      <c r="R31" s="168">
        <v>4</v>
      </c>
      <c r="S31" s="111">
        <f>O31*P31*Q31/1000000</f>
        <v>0.01</v>
      </c>
      <c r="T31" s="112">
        <f t="shared" si="1"/>
        <v>25200</v>
      </c>
      <c r="U31" s="145">
        <f t="shared" si="2"/>
        <v>4600</v>
      </c>
      <c r="V31" s="114">
        <f t="shared" si="3"/>
        <v>0.18</v>
      </c>
      <c r="W31" s="146" t="s">
        <v>784</v>
      </c>
      <c r="X31" s="169">
        <v>0.18</v>
      </c>
      <c r="Y31" s="113">
        <f>N31*X31</f>
        <v>0.4</v>
      </c>
      <c r="Z31" s="114">
        <f t="shared" si="4"/>
        <v>2.82</v>
      </c>
      <c r="AA31" s="170">
        <f>AG31*1%</f>
        <v>0.04</v>
      </c>
      <c r="AB31" s="170">
        <f t="shared" si="22"/>
        <v>0.21</v>
      </c>
      <c r="AC31" s="170">
        <f>AG31*8%</f>
        <v>0.34</v>
      </c>
      <c r="AD31" s="170">
        <f>SUM(AA31:AC31)</f>
        <v>0.59</v>
      </c>
      <c r="AE31" s="170">
        <f>Z31+AD31</f>
        <v>3.41</v>
      </c>
      <c r="AF31" s="119">
        <f t="shared" si="6"/>
        <v>0.19400000000000001</v>
      </c>
      <c r="AG31" s="155">
        <v>4.2300000000000004</v>
      </c>
      <c r="AH31" s="121">
        <v>1.44</v>
      </c>
      <c r="AI31" s="148">
        <f t="shared" si="7"/>
        <v>6.09</v>
      </c>
      <c r="AJ31" s="171">
        <v>7.99</v>
      </c>
      <c r="AK31" s="122">
        <f t="shared" si="8"/>
        <v>0.47</v>
      </c>
      <c r="AL31" s="149">
        <v>5000</v>
      </c>
      <c r="AM31" s="149">
        <v>3000</v>
      </c>
      <c r="AN31" s="172" t="s">
        <v>785</v>
      </c>
      <c r="AO31" s="149" t="str">
        <f t="shared" si="19"/>
        <v>500-600</v>
      </c>
      <c r="AP31" s="113">
        <f t="shared" si="9"/>
        <v>17050</v>
      </c>
      <c r="AQ31" s="113">
        <f t="shared" si="10"/>
        <v>21150</v>
      </c>
      <c r="AR31" s="123">
        <f t="shared" si="11"/>
        <v>15.55</v>
      </c>
      <c r="AS31" s="159" t="s">
        <v>786</v>
      </c>
      <c r="AT31" s="125" t="s">
        <v>787</v>
      </c>
      <c r="AU31" s="173"/>
      <c r="AV31" s="119">
        <v>0.14899999999999999</v>
      </c>
      <c r="AW31" s="152">
        <v>3.95</v>
      </c>
      <c r="AX31" s="173"/>
      <c r="AY31" s="153">
        <f t="shared" si="12"/>
        <v>7.0999999999999994E-2</v>
      </c>
    </row>
    <row r="32" spans="1:51" s="174" customFormat="1" ht="114" customHeight="1">
      <c r="A32" s="156" t="s">
        <v>788</v>
      </c>
      <c r="B32" s="157" t="s">
        <v>777</v>
      </c>
      <c r="C32" s="157"/>
      <c r="D32" s="158" t="s">
        <v>196</v>
      </c>
      <c r="E32" s="157" t="s">
        <v>688</v>
      </c>
      <c r="F32" s="159" t="s">
        <v>779</v>
      </c>
      <c r="G32" s="160" t="s">
        <v>780</v>
      </c>
      <c r="H32" s="157" t="s">
        <v>714</v>
      </c>
      <c r="I32" s="161" t="s">
        <v>781</v>
      </c>
      <c r="J32" s="162" t="s">
        <v>789</v>
      </c>
      <c r="K32" s="162" t="s">
        <v>790</v>
      </c>
      <c r="L32" s="163">
        <v>22164503845</v>
      </c>
      <c r="M32" s="164">
        <v>2.137</v>
      </c>
      <c r="N32" s="165">
        <f t="shared" ref="N32:N33" si="27">M32+0.1</f>
        <v>2.2370000000000001</v>
      </c>
      <c r="O32" s="166">
        <v>33</v>
      </c>
      <c r="P32" s="166">
        <v>29</v>
      </c>
      <c r="Q32" s="167">
        <v>13</v>
      </c>
      <c r="R32" s="168">
        <v>4</v>
      </c>
      <c r="S32" s="111">
        <f>O32*P32*Q32/1000000</f>
        <v>0.01</v>
      </c>
      <c r="T32" s="112">
        <f t="shared" si="1"/>
        <v>25200</v>
      </c>
      <c r="U32" s="145">
        <f t="shared" si="2"/>
        <v>4600</v>
      </c>
      <c r="V32" s="114">
        <f t="shared" si="3"/>
        <v>0.18</v>
      </c>
      <c r="W32" s="146" t="s">
        <v>784</v>
      </c>
      <c r="X32" s="169">
        <v>0.18</v>
      </c>
      <c r="Y32" s="113">
        <f>N32*X32</f>
        <v>0.4</v>
      </c>
      <c r="Z32" s="114">
        <f t="shared" si="4"/>
        <v>2.82</v>
      </c>
      <c r="AA32" s="170">
        <f>AG32*1%</f>
        <v>0.04</v>
      </c>
      <c r="AB32" s="114">
        <f t="shared" ref="AB32:AB33" si="28">AG32*6%</f>
        <v>0.25</v>
      </c>
      <c r="AC32" s="170">
        <f>AG32*8%</f>
        <v>0.34</v>
      </c>
      <c r="AD32" s="170">
        <f>SUM(AA32:AC32)</f>
        <v>0.63</v>
      </c>
      <c r="AE32" s="170">
        <f>Z32+AD32</f>
        <v>3.45</v>
      </c>
      <c r="AF32" s="119">
        <f t="shared" si="6"/>
        <v>0.184</v>
      </c>
      <c r="AG32" s="155">
        <v>4.2300000000000004</v>
      </c>
      <c r="AH32" s="121">
        <v>1.44</v>
      </c>
      <c r="AI32" s="148">
        <f t="shared" si="7"/>
        <v>6.09</v>
      </c>
      <c r="AJ32" s="171">
        <v>9.99</v>
      </c>
      <c r="AK32" s="122">
        <f t="shared" si="8"/>
        <v>0.57999999999999996</v>
      </c>
      <c r="AL32" s="149">
        <v>5000</v>
      </c>
      <c r="AM32" s="149">
        <v>3000</v>
      </c>
      <c r="AN32" s="172" t="s">
        <v>791</v>
      </c>
      <c r="AO32" s="149" t="str">
        <f t="shared" si="19"/>
        <v>500-600</v>
      </c>
      <c r="AP32" s="113">
        <f t="shared" si="9"/>
        <v>17250</v>
      </c>
      <c r="AQ32" s="113">
        <f t="shared" si="10"/>
        <v>21150</v>
      </c>
      <c r="AR32" s="123">
        <f t="shared" si="11"/>
        <v>15.55</v>
      </c>
      <c r="AS32" s="159" t="s">
        <v>786</v>
      </c>
      <c r="AT32" s="125" t="s">
        <v>787</v>
      </c>
      <c r="AU32" s="173"/>
      <c r="AV32" s="119">
        <v>0.14899999999999999</v>
      </c>
      <c r="AW32" s="152">
        <v>3.95</v>
      </c>
      <c r="AX32" s="173"/>
      <c r="AY32" s="153">
        <f t="shared" si="12"/>
        <v>7.0999999999999994E-2</v>
      </c>
    </row>
    <row r="33" spans="1:51" s="174" customFormat="1" ht="114" customHeight="1" thickBot="1">
      <c r="A33" s="175" t="s">
        <v>792</v>
      </c>
      <c r="B33" s="176" t="s">
        <v>777</v>
      </c>
      <c r="C33" s="176"/>
      <c r="D33" s="177" t="s">
        <v>177</v>
      </c>
      <c r="E33" s="176" t="s">
        <v>688</v>
      </c>
      <c r="F33" s="178" t="s">
        <v>779</v>
      </c>
      <c r="G33" s="179" t="s">
        <v>780</v>
      </c>
      <c r="H33" s="176" t="s">
        <v>714</v>
      </c>
      <c r="I33" s="180" t="s">
        <v>781</v>
      </c>
      <c r="J33" s="181" t="s">
        <v>793</v>
      </c>
      <c r="K33" s="181" t="s">
        <v>794</v>
      </c>
      <c r="L33" s="182">
        <v>22164503852</v>
      </c>
      <c r="M33" s="183">
        <v>2.137</v>
      </c>
      <c r="N33" s="165">
        <f t="shared" si="27"/>
        <v>2.2370000000000001</v>
      </c>
      <c r="O33" s="184">
        <v>33</v>
      </c>
      <c r="P33" s="184">
        <v>29</v>
      </c>
      <c r="Q33" s="185">
        <v>13</v>
      </c>
      <c r="R33" s="186">
        <v>4</v>
      </c>
      <c r="S33" s="187">
        <f>O33*P33*Q33/1000000</f>
        <v>0.01</v>
      </c>
      <c r="T33" s="188">
        <f t="shared" si="1"/>
        <v>25200</v>
      </c>
      <c r="U33" s="189">
        <f t="shared" si="2"/>
        <v>4600</v>
      </c>
      <c r="V33" s="190">
        <f t="shared" si="3"/>
        <v>0.18</v>
      </c>
      <c r="W33" s="191" t="s">
        <v>784</v>
      </c>
      <c r="X33" s="192">
        <v>0.18</v>
      </c>
      <c r="Y33" s="193">
        <f>N33*X33</f>
        <v>0.4</v>
      </c>
      <c r="Z33" s="190">
        <f t="shared" si="4"/>
        <v>2.82</v>
      </c>
      <c r="AA33" s="194">
        <f>AG33*1%</f>
        <v>0.04</v>
      </c>
      <c r="AB33" s="190">
        <f t="shared" si="28"/>
        <v>0.25</v>
      </c>
      <c r="AC33" s="194">
        <f>AG33*8%</f>
        <v>0.34</v>
      </c>
      <c r="AD33" s="194">
        <f>SUM(AA33:AC33)</f>
        <v>0.63</v>
      </c>
      <c r="AE33" s="194">
        <f>Z33+AD33</f>
        <v>3.45</v>
      </c>
      <c r="AF33" s="195">
        <f t="shared" si="6"/>
        <v>0.184</v>
      </c>
      <c r="AG33" s="196">
        <v>4.2300000000000004</v>
      </c>
      <c r="AH33" s="197">
        <v>1.44</v>
      </c>
      <c r="AI33" s="198">
        <f t="shared" si="7"/>
        <v>6.09</v>
      </c>
      <c r="AJ33" s="199">
        <v>9.99</v>
      </c>
      <c r="AK33" s="200">
        <f t="shared" si="8"/>
        <v>0.57999999999999996</v>
      </c>
      <c r="AL33" s="201">
        <v>5000</v>
      </c>
      <c r="AM33" s="149">
        <v>3000</v>
      </c>
      <c r="AN33" s="172" t="s">
        <v>795</v>
      </c>
      <c r="AO33" s="149" t="str">
        <f t="shared" si="19"/>
        <v>500-600</v>
      </c>
      <c r="AP33" s="193">
        <f t="shared" si="9"/>
        <v>17250</v>
      </c>
      <c r="AQ33" s="193">
        <f t="shared" si="10"/>
        <v>21150</v>
      </c>
      <c r="AR33" s="202">
        <f t="shared" si="11"/>
        <v>15.55</v>
      </c>
      <c r="AS33" s="178" t="s">
        <v>786</v>
      </c>
      <c r="AT33" s="203" t="s">
        <v>787</v>
      </c>
      <c r="AU33" s="173"/>
      <c r="AV33" s="119">
        <v>0.13900000000000001</v>
      </c>
      <c r="AW33" s="152">
        <v>3.95</v>
      </c>
      <c r="AX33" s="173"/>
      <c r="AY33" s="153">
        <f t="shared" si="12"/>
        <v>7.0999999999999994E-2</v>
      </c>
    </row>
    <row r="34" spans="1:51" ht="15">
      <c r="A34" s="204">
        <v>20260109</v>
      </c>
      <c r="B34" s="204"/>
      <c r="C34" s="204"/>
      <c r="D34" s="204"/>
      <c r="E34" s="204"/>
      <c r="F34" s="204"/>
      <c r="G34" s="205"/>
      <c r="H34" s="204"/>
      <c r="I34" s="53"/>
      <c r="J34" s="53"/>
      <c r="K34" s="53"/>
      <c r="L34" s="206"/>
      <c r="M34" s="207"/>
      <c r="N34" s="53"/>
      <c r="O34" s="53"/>
      <c r="P34" s="54"/>
      <c r="Q34" s="55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208">
        <f>(AQ34-AP34)/AQ34</f>
        <v>0.26719999999999999</v>
      </c>
      <c r="AG34" s="53"/>
      <c r="AH34" s="53"/>
      <c r="AI34" s="53"/>
      <c r="AJ34" s="53"/>
      <c r="AK34" s="53"/>
      <c r="AL34" s="53"/>
      <c r="AM34" s="53"/>
      <c r="AN34" s="53"/>
      <c r="AO34" s="53"/>
      <c r="AP34" s="209">
        <f>SUM(AP19:AP33)</f>
        <v>176650</v>
      </c>
      <c r="AQ34" s="209">
        <f>SUM(AQ19:AQ33)</f>
        <v>241050</v>
      </c>
      <c r="AR34" s="209"/>
      <c r="AS34" s="53"/>
      <c r="AT34" s="53"/>
    </row>
    <row r="35" spans="1:51" ht="118.5" customHeight="1">
      <c r="A35" s="210" t="s">
        <v>796</v>
      </c>
      <c r="B35" s="101" t="s">
        <v>711</v>
      </c>
      <c r="C35" s="211" t="s">
        <v>797</v>
      </c>
      <c r="D35" s="212" t="s">
        <v>196</v>
      </c>
      <c r="E35" s="101" t="s">
        <v>688</v>
      </c>
      <c r="F35" s="140" t="s">
        <v>713</v>
      </c>
      <c r="G35" s="104" t="s">
        <v>798</v>
      </c>
      <c r="H35" s="101" t="s">
        <v>714</v>
      </c>
      <c r="I35" s="105" t="s">
        <v>692</v>
      </c>
      <c r="J35" s="213" t="s">
        <v>799</v>
      </c>
      <c r="K35" s="214" t="s">
        <v>800</v>
      </c>
      <c r="L35" s="215" t="s">
        <v>801</v>
      </c>
      <c r="M35" s="143">
        <v>1.4730000000000001</v>
      </c>
      <c r="N35" s="144">
        <f>M35+0.05</f>
        <v>1.5229999999999999</v>
      </c>
      <c r="O35" s="108">
        <v>29</v>
      </c>
      <c r="P35" s="108">
        <v>21.5</v>
      </c>
      <c r="Q35" s="109">
        <v>14</v>
      </c>
      <c r="R35" s="110">
        <v>4</v>
      </c>
      <c r="S35" s="111">
        <f t="shared" ref="S35:S40" si="29">O35*P35*Q35/1000000</f>
        <v>0.01</v>
      </c>
      <c r="T35" s="112">
        <f t="shared" ref="T35:T40" si="30">$T$11/S35*R35</f>
        <v>25200</v>
      </c>
      <c r="U35" s="145">
        <f t="shared" si="2"/>
        <v>4600</v>
      </c>
      <c r="V35" s="114">
        <f t="shared" ref="V35:V40" si="31">U35/T35</f>
        <v>0.18</v>
      </c>
      <c r="W35" s="146" t="s">
        <v>718</v>
      </c>
      <c r="X35" s="147">
        <v>6.5000000000000002E-2</v>
      </c>
      <c r="Y35" s="113">
        <f>N35*X35</f>
        <v>0.1</v>
      </c>
      <c r="Z35" s="114">
        <f>N35+V35+Y35</f>
        <v>1.8</v>
      </c>
      <c r="AA35" s="114">
        <f>1%*AG35</f>
        <v>0.03</v>
      </c>
      <c r="AB35" s="114">
        <f>AG35*6%</f>
        <v>0.18</v>
      </c>
      <c r="AC35" s="114">
        <f t="shared" ref="AC35:AC40" si="32">AG35*8%</f>
        <v>0.24</v>
      </c>
      <c r="AD35" s="114">
        <f>SUM(AA35:AC35)</f>
        <v>0.45</v>
      </c>
      <c r="AE35" s="114">
        <f>Z35+AD35</f>
        <v>2.25</v>
      </c>
      <c r="AF35" s="119">
        <f t="shared" ref="AF35:AF40" si="33">(AG35-AE35)/AG35</f>
        <v>0.26200000000000001</v>
      </c>
      <c r="AG35" s="216">
        <v>3.05</v>
      </c>
      <c r="AH35" s="121">
        <v>1.44</v>
      </c>
      <c r="AI35" s="216">
        <v>4.3899999999999997</v>
      </c>
      <c r="AJ35" s="115">
        <v>6.99</v>
      </c>
      <c r="AK35" s="122">
        <f t="shared" ref="AK35" si="34">(AJ35-AG35)/AJ35</f>
        <v>0.56000000000000005</v>
      </c>
      <c r="AL35" s="149">
        <v>5000</v>
      </c>
      <c r="AM35" s="149">
        <v>3000</v>
      </c>
      <c r="AN35" s="118"/>
      <c r="AO35" s="149" t="s">
        <v>720</v>
      </c>
      <c r="AP35" s="113">
        <f t="shared" ref="AP35:AP40" si="35">AL35*AE35</f>
        <v>11250</v>
      </c>
      <c r="AQ35" s="113">
        <f t="shared" ref="AQ35:AQ40" si="36">AL35*AG35</f>
        <v>15250</v>
      </c>
      <c r="AR35" s="123">
        <f t="shared" ref="AR35:AR40" si="37">O35*P35*Q35/1000000/R35*AL35</f>
        <v>10.91</v>
      </c>
      <c r="AS35" s="150" t="s">
        <v>721</v>
      </c>
      <c r="AT35" s="150" t="s">
        <v>722</v>
      </c>
      <c r="AU35" s="118"/>
      <c r="AV35" s="119">
        <v>0.27300000000000002</v>
      </c>
      <c r="AW35" s="152">
        <v>2.89</v>
      </c>
      <c r="AX35" s="53"/>
      <c r="AY35" s="153">
        <f t="shared" ref="AY35" si="38">(AG35-AW35)/AW35</f>
        <v>5.5E-2</v>
      </c>
    </row>
    <row r="36" spans="1:51">
      <c r="S36" s="111"/>
      <c r="T36" s="112"/>
      <c r="U36" s="145"/>
      <c r="V36" s="114"/>
      <c r="W36" s="146"/>
      <c r="X36" s="147"/>
      <c r="Y36" s="113"/>
      <c r="Z36" s="114"/>
      <c r="AA36" s="114"/>
      <c r="AB36" s="114"/>
      <c r="AC36" s="114"/>
      <c r="AD36" s="114"/>
      <c r="AE36" s="114"/>
      <c r="AF36" s="119"/>
      <c r="AP36" s="222"/>
      <c r="AQ36" s="222"/>
      <c r="AR36" s="223"/>
      <c r="AS36" s="224"/>
    </row>
    <row r="37" spans="1:51" ht="15.75">
      <c r="A37" s="225" t="s">
        <v>802</v>
      </c>
      <c r="B37" s="226"/>
      <c r="C37" s="226"/>
      <c r="D37" s="226"/>
      <c r="E37" s="226"/>
      <c r="F37" s="226"/>
      <c r="G37" s="227"/>
      <c r="H37" s="226"/>
      <c r="I37" s="226"/>
      <c r="J37" s="226"/>
      <c r="K37" s="226"/>
      <c r="L37" s="226"/>
      <c r="M37" s="228"/>
      <c r="N37" s="226"/>
      <c r="O37" s="226"/>
      <c r="P37" s="229"/>
      <c r="Q37" s="230"/>
      <c r="R37" s="226"/>
      <c r="S37" s="231"/>
      <c r="T37" s="232"/>
      <c r="U37" s="233"/>
      <c r="V37" s="234"/>
      <c r="W37" s="235"/>
      <c r="X37" s="236"/>
      <c r="Y37" s="237"/>
      <c r="Z37" s="234"/>
      <c r="AA37" s="234"/>
      <c r="AB37" s="234"/>
      <c r="AC37" s="234"/>
      <c r="AD37" s="234"/>
      <c r="AE37" s="234"/>
      <c r="AF37" s="238"/>
      <c r="AG37" s="226"/>
      <c r="AH37" s="226"/>
      <c r="AI37" s="226"/>
      <c r="AJ37" s="226"/>
      <c r="AK37" s="226"/>
      <c r="AL37" s="226"/>
      <c r="AM37" s="226"/>
      <c r="AN37" s="226"/>
      <c r="AO37" s="226"/>
      <c r="AP37" s="239"/>
      <c r="AQ37" s="239"/>
      <c r="AR37" s="240"/>
      <c r="AS37" s="241"/>
      <c r="AT37" s="226"/>
      <c r="AU37" s="226"/>
      <c r="AV37" s="226"/>
      <c r="AW37" s="226"/>
    </row>
    <row r="38" spans="1:51" s="257" customFormat="1" ht="117.95" customHeight="1">
      <c r="A38" s="242" t="s">
        <v>803</v>
      </c>
      <c r="B38" s="243" t="s">
        <v>711</v>
      </c>
      <c r="C38" s="244"/>
      <c r="D38" s="245" t="s">
        <v>804</v>
      </c>
      <c r="E38" s="243" t="s">
        <v>688</v>
      </c>
      <c r="F38" s="246" t="s">
        <v>805</v>
      </c>
      <c r="G38" s="242" t="s">
        <v>806</v>
      </c>
      <c r="H38" s="243" t="s">
        <v>714</v>
      </c>
      <c r="I38" s="242" t="s">
        <v>807</v>
      </c>
      <c r="J38" s="244"/>
      <c r="K38" s="244"/>
      <c r="L38" s="247"/>
      <c r="M38" s="248"/>
      <c r="N38" s="249">
        <f>'[31]Lucy 2.4'!M22</f>
        <v>1.61</v>
      </c>
      <c r="O38" s="250">
        <v>29</v>
      </c>
      <c r="P38" s="251">
        <v>21.5</v>
      </c>
      <c r="Q38" s="251">
        <v>14</v>
      </c>
      <c r="R38" s="252">
        <v>4</v>
      </c>
      <c r="S38" s="111">
        <f t="shared" si="29"/>
        <v>0.01</v>
      </c>
      <c r="T38" s="112">
        <f t="shared" si="30"/>
        <v>25200</v>
      </c>
      <c r="U38" s="145">
        <f t="shared" si="2"/>
        <v>4600</v>
      </c>
      <c r="V38" s="114">
        <f t="shared" si="31"/>
        <v>0.18</v>
      </c>
      <c r="W38" s="146" t="s">
        <v>808</v>
      </c>
      <c r="X38" s="147">
        <v>6.5000000000000002E-2</v>
      </c>
      <c r="Y38" s="113">
        <f t="shared" ref="Y38:Y40" si="39">N38*X38</f>
        <v>0.1</v>
      </c>
      <c r="Z38" s="114">
        <f t="shared" ref="Z38:Z40" si="40">N38+V38+Y38</f>
        <v>1.89</v>
      </c>
      <c r="AA38" s="114">
        <f t="shared" ref="AA38:AA40" si="41">1%*AG38</f>
        <v>0.04</v>
      </c>
      <c r="AB38" s="114">
        <f t="shared" ref="AB38:AB40" si="42">AG38*6%</f>
        <v>0.21</v>
      </c>
      <c r="AC38" s="114">
        <f t="shared" si="32"/>
        <v>0.28000000000000003</v>
      </c>
      <c r="AD38" s="114">
        <f t="shared" ref="AD38:AD40" si="43">SUM(AA38:AC38)</f>
        <v>0.53</v>
      </c>
      <c r="AE38" s="114">
        <f t="shared" ref="AE38:AE40" si="44">Z38+AD38</f>
        <v>2.42</v>
      </c>
      <c r="AF38" s="119">
        <f t="shared" si="33"/>
        <v>0.309</v>
      </c>
      <c r="AG38" s="248">
        <v>3.5</v>
      </c>
      <c r="AH38" s="245">
        <v>1.36</v>
      </c>
      <c r="AI38" s="253">
        <f t="shared" ref="AI38:AI40" si="45">AG38*AH38</f>
        <v>4.76</v>
      </c>
      <c r="AJ38" s="254">
        <v>8.99</v>
      </c>
      <c r="AK38" s="255">
        <f>(AJ38-AG38)/AJ38</f>
        <v>0.61</v>
      </c>
      <c r="AL38" s="245">
        <v>2000</v>
      </c>
      <c r="AM38" s="244"/>
      <c r="AN38" s="244"/>
      <c r="AO38" s="244"/>
      <c r="AP38" s="113">
        <f t="shared" si="35"/>
        <v>4840</v>
      </c>
      <c r="AQ38" s="113">
        <f t="shared" si="36"/>
        <v>7000</v>
      </c>
      <c r="AR38" s="123">
        <f t="shared" si="37"/>
        <v>4.3600000000000003</v>
      </c>
      <c r="AS38" s="150" t="s">
        <v>721</v>
      </c>
      <c r="AT38" s="256" t="s">
        <v>809</v>
      </c>
      <c r="AU38" s="244"/>
      <c r="AV38" s="244"/>
      <c r="AW38" s="244"/>
    </row>
    <row r="39" spans="1:51" s="257" customFormat="1" ht="117.95" customHeight="1">
      <c r="A39" s="242" t="s">
        <v>810</v>
      </c>
      <c r="B39" s="243" t="s">
        <v>711</v>
      </c>
      <c r="C39" s="244"/>
      <c r="D39" s="245" t="s">
        <v>804</v>
      </c>
      <c r="E39" s="243" t="s">
        <v>688</v>
      </c>
      <c r="F39" s="246" t="s">
        <v>805</v>
      </c>
      <c r="G39" s="242" t="s">
        <v>811</v>
      </c>
      <c r="H39" s="243" t="s">
        <v>714</v>
      </c>
      <c r="I39" s="242" t="s">
        <v>807</v>
      </c>
      <c r="J39" s="244"/>
      <c r="K39" s="244"/>
      <c r="L39" s="247"/>
      <c r="M39" s="248"/>
      <c r="N39" s="249">
        <f>'[31]Lucy 2.4'!M23</f>
        <v>1.39</v>
      </c>
      <c r="O39" s="250">
        <v>29</v>
      </c>
      <c r="P39" s="251">
        <v>21.5</v>
      </c>
      <c r="Q39" s="251">
        <v>14</v>
      </c>
      <c r="R39" s="252">
        <v>4</v>
      </c>
      <c r="S39" s="111">
        <f t="shared" si="29"/>
        <v>0.01</v>
      </c>
      <c r="T39" s="112">
        <f t="shared" si="30"/>
        <v>25200</v>
      </c>
      <c r="U39" s="145">
        <f t="shared" si="2"/>
        <v>4600</v>
      </c>
      <c r="V39" s="114">
        <f t="shared" si="31"/>
        <v>0.18</v>
      </c>
      <c r="W39" s="146" t="s">
        <v>812</v>
      </c>
      <c r="X39" s="147">
        <v>6.5000000000000002E-2</v>
      </c>
      <c r="Y39" s="113">
        <f t="shared" si="39"/>
        <v>0.09</v>
      </c>
      <c r="Z39" s="114">
        <f t="shared" si="40"/>
        <v>1.66</v>
      </c>
      <c r="AA39" s="114">
        <f t="shared" si="41"/>
        <v>0.04</v>
      </c>
      <c r="AB39" s="114">
        <f t="shared" si="42"/>
        <v>0.22</v>
      </c>
      <c r="AC39" s="114">
        <f t="shared" si="32"/>
        <v>0.28999999999999998</v>
      </c>
      <c r="AD39" s="114">
        <f t="shared" si="43"/>
        <v>0.55000000000000004</v>
      </c>
      <c r="AE39" s="114">
        <f t="shared" si="44"/>
        <v>2.21</v>
      </c>
      <c r="AF39" s="119">
        <f t="shared" si="33"/>
        <v>0.38600000000000001</v>
      </c>
      <c r="AG39" s="248">
        <v>3.6</v>
      </c>
      <c r="AH39" s="245">
        <v>1.36</v>
      </c>
      <c r="AI39" s="253">
        <f t="shared" si="45"/>
        <v>4.9000000000000004</v>
      </c>
      <c r="AJ39" s="254">
        <v>8.99</v>
      </c>
      <c r="AK39" s="255">
        <f>(AJ39-AG39)/AJ39</f>
        <v>0.6</v>
      </c>
      <c r="AL39" s="245">
        <v>2000</v>
      </c>
      <c r="AM39" s="244"/>
      <c r="AN39" s="244"/>
      <c r="AO39" s="244"/>
      <c r="AP39" s="113">
        <f t="shared" si="35"/>
        <v>4420</v>
      </c>
      <c r="AQ39" s="113">
        <f t="shared" si="36"/>
        <v>7200</v>
      </c>
      <c r="AR39" s="123">
        <f t="shared" si="37"/>
        <v>4.3600000000000003</v>
      </c>
      <c r="AS39" s="150" t="s">
        <v>721</v>
      </c>
      <c r="AT39" s="256" t="s">
        <v>809</v>
      </c>
      <c r="AU39" s="244"/>
      <c r="AV39" s="244"/>
      <c r="AW39" s="244"/>
    </row>
    <row r="40" spans="1:51" s="257" customFormat="1" ht="117.95" customHeight="1">
      <c r="A40" s="242" t="s">
        <v>813</v>
      </c>
      <c r="B40" s="243" t="s">
        <v>711</v>
      </c>
      <c r="C40" s="244"/>
      <c r="D40" s="245" t="s">
        <v>804</v>
      </c>
      <c r="E40" s="243" t="s">
        <v>688</v>
      </c>
      <c r="F40" s="246" t="s">
        <v>805</v>
      </c>
      <c r="G40" s="242" t="s">
        <v>814</v>
      </c>
      <c r="H40" s="243" t="s">
        <v>714</v>
      </c>
      <c r="I40" s="242" t="s">
        <v>807</v>
      </c>
      <c r="J40" s="244"/>
      <c r="K40" s="244"/>
      <c r="L40" s="247"/>
      <c r="M40" s="248"/>
      <c r="N40" s="248">
        <f>'[31]Lucy 2.4'!M24</f>
        <v>1.95</v>
      </c>
      <c r="O40" s="250">
        <v>29</v>
      </c>
      <c r="P40" s="251">
        <v>21.5</v>
      </c>
      <c r="Q40" s="251">
        <v>14</v>
      </c>
      <c r="R40" s="252">
        <v>4</v>
      </c>
      <c r="S40" s="111">
        <f t="shared" si="29"/>
        <v>0.01</v>
      </c>
      <c r="T40" s="112">
        <f t="shared" si="30"/>
        <v>25200</v>
      </c>
      <c r="U40" s="145">
        <f t="shared" si="2"/>
        <v>4600</v>
      </c>
      <c r="V40" s="114">
        <f t="shared" si="31"/>
        <v>0.18</v>
      </c>
      <c r="W40" s="146" t="s">
        <v>815</v>
      </c>
      <c r="X40" s="147">
        <v>6.5000000000000002E-2</v>
      </c>
      <c r="Y40" s="113">
        <f t="shared" si="39"/>
        <v>0.13</v>
      </c>
      <c r="Z40" s="114">
        <f t="shared" si="40"/>
        <v>2.2599999999999998</v>
      </c>
      <c r="AA40" s="114">
        <f t="shared" si="41"/>
        <v>0.04</v>
      </c>
      <c r="AB40" s="114">
        <f t="shared" si="42"/>
        <v>0.24</v>
      </c>
      <c r="AC40" s="114">
        <f t="shared" si="32"/>
        <v>0.32</v>
      </c>
      <c r="AD40" s="114">
        <f t="shared" si="43"/>
        <v>0.6</v>
      </c>
      <c r="AE40" s="114">
        <f t="shared" si="44"/>
        <v>2.86</v>
      </c>
      <c r="AF40" s="119">
        <f t="shared" si="33"/>
        <v>0.29599999999999999</v>
      </c>
      <c r="AG40" s="248">
        <v>4.0599999999999996</v>
      </c>
      <c r="AH40" s="245">
        <v>1.36</v>
      </c>
      <c r="AI40" s="253">
        <f t="shared" si="45"/>
        <v>5.52</v>
      </c>
      <c r="AJ40" s="254">
        <v>8.99</v>
      </c>
      <c r="AK40" s="255">
        <f t="shared" ref="AK40" si="46">(AJ40-AG40)/AJ40</f>
        <v>0.55000000000000004</v>
      </c>
      <c r="AL40" s="245">
        <v>2000</v>
      </c>
      <c r="AM40" s="244"/>
      <c r="AN40" s="244"/>
      <c r="AO40" s="244"/>
      <c r="AP40" s="113">
        <f t="shared" si="35"/>
        <v>5720</v>
      </c>
      <c r="AQ40" s="113">
        <f t="shared" si="36"/>
        <v>8120</v>
      </c>
      <c r="AR40" s="123">
        <f t="shared" si="37"/>
        <v>4.3600000000000003</v>
      </c>
      <c r="AS40" s="150" t="s">
        <v>721</v>
      </c>
      <c r="AT40" s="256" t="s">
        <v>809</v>
      </c>
      <c r="AU40" s="244"/>
      <c r="AV40" s="244"/>
      <c r="AW40" s="244"/>
    </row>
    <row r="41" spans="1:51">
      <c r="AG41" s="258"/>
    </row>
  </sheetData>
  <protectedRanges>
    <protectedRange sqref="J35" name="Range1"/>
    <protectedRange sqref="A38:A40" name="Range1_1"/>
    <protectedRange sqref="G38:G40" name="Range1_1_1"/>
    <protectedRange sqref="F38:F40" name="Range1_1_2"/>
    <protectedRange sqref="O38:Q40" name="Range1_2_2_1"/>
    <protectedRange sqref="AT38:AT40" name="Range1_1_3"/>
    <protectedRange sqref="I38:I40" name="Range1_20_1"/>
  </protectedRanges>
  <mergeCells count="56">
    <mergeCell ref="AN25:AN26"/>
    <mergeCell ref="AN27:AN28"/>
    <mergeCell ref="AN29:AN30"/>
    <mergeCell ref="A14:B14"/>
    <mergeCell ref="A18:B18"/>
    <mergeCell ref="C19:C20"/>
    <mergeCell ref="AN19:AN22"/>
    <mergeCell ref="C21:C22"/>
    <mergeCell ref="C23:C24"/>
    <mergeCell ref="AN23:AN24"/>
    <mergeCell ref="AS7:AS9"/>
    <mergeCell ref="AT7:AT9"/>
    <mergeCell ref="AV7:AW9"/>
    <mergeCell ref="O8:Q8"/>
    <mergeCell ref="R8:R9"/>
    <mergeCell ref="AQ7:AQ9"/>
    <mergeCell ref="AR7:AR9"/>
    <mergeCell ref="AF7:AF9"/>
    <mergeCell ref="S7:S9"/>
    <mergeCell ref="T7:T9"/>
    <mergeCell ref="U7:U9"/>
    <mergeCell ref="V7:V9"/>
    <mergeCell ref="W7:W9"/>
    <mergeCell ref="X7:X9"/>
    <mergeCell ref="O7:R7"/>
    <mergeCell ref="A11:B11"/>
    <mergeCell ref="AM7:AM9"/>
    <mergeCell ref="AN7:AN9"/>
    <mergeCell ref="AO7:AO9"/>
    <mergeCell ref="AP7:AP9"/>
    <mergeCell ref="AG7:AG9"/>
    <mergeCell ref="AH7:AH9"/>
    <mergeCell ref="AI7:AI9"/>
    <mergeCell ref="AJ7:AJ9"/>
    <mergeCell ref="AK7:AK9"/>
    <mergeCell ref="AL7:AL9"/>
    <mergeCell ref="Y7:Y9"/>
    <mergeCell ref="Z7:Z9"/>
    <mergeCell ref="AA7:AC8"/>
    <mergeCell ref="AD7:AD9"/>
    <mergeCell ref="AE7:AE9"/>
    <mergeCell ref="J7:J9"/>
    <mergeCell ref="K7:K9"/>
    <mergeCell ref="L7:L9"/>
    <mergeCell ref="M7:M9"/>
    <mergeCell ref="N7:N9"/>
    <mergeCell ref="A1:I1"/>
    <mergeCell ref="A7:A9"/>
    <mergeCell ref="B7:B9"/>
    <mergeCell ref="C7:C9"/>
    <mergeCell ref="D7:D9"/>
    <mergeCell ref="E7:E9"/>
    <mergeCell ref="F7:F9"/>
    <mergeCell ref="G7:G9"/>
    <mergeCell ref="H7:H8"/>
    <mergeCell ref="I7:I9"/>
  </mergeCells>
  <phoneticPr fontId="3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96"/>
  <sheetViews>
    <sheetView topLeftCell="D1" workbookViewId="0">
      <selection activeCell="I17" sqref="I17"/>
    </sheetView>
  </sheetViews>
  <sheetFormatPr defaultRowHeight="15"/>
  <cols>
    <col min="1" max="1" width="18.28515625" customWidth="1"/>
    <col min="2" max="3" width="34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>
      <c r="A1" s="8" t="s">
        <v>69</v>
      </c>
      <c r="B1" s="9" t="s">
        <v>70</v>
      </c>
      <c r="C1" s="10" t="s">
        <v>27</v>
      </c>
      <c r="D1" s="11" t="s">
        <v>3</v>
      </c>
      <c r="E1" s="4" t="s">
        <v>19</v>
      </c>
      <c r="F1" s="4" t="s">
        <v>46</v>
      </c>
      <c r="G1" s="4" t="s">
        <v>597</v>
      </c>
      <c r="H1" s="4" t="s">
        <v>34</v>
      </c>
      <c r="I1" s="4" t="s">
        <v>396</v>
      </c>
      <c r="J1" s="4" t="s">
        <v>395</v>
      </c>
      <c r="K1" s="4" t="s">
        <v>35</v>
      </c>
    </row>
    <row r="2" spans="1:11">
      <c r="A2" s="6" t="s">
        <v>618</v>
      </c>
      <c r="B2" s="6" t="s">
        <v>618</v>
      </c>
      <c r="C2" s="6" t="s">
        <v>618</v>
      </c>
      <c r="F2" s="3" t="s">
        <v>425</v>
      </c>
      <c r="G2" t="s">
        <v>60</v>
      </c>
      <c r="I2" s="3"/>
      <c r="K2" s="3" t="s">
        <v>350</v>
      </c>
    </row>
    <row r="3" spans="1:11">
      <c r="A3" s="6"/>
      <c r="B3" s="6"/>
      <c r="C3" s="6"/>
      <c r="D3" t="s">
        <v>86</v>
      </c>
      <c r="E3" t="s">
        <v>82</v>
      </c>
      <c r="F3" s="3" t="s">
        <v>426</v>
      </c>
      <c r="G3" t="s">
        <v>420</v>
      </c>
      <c r="H3" t="s">
        <v>333</v>
      </c>
      <c r="I3" s="3" t="s">
        <v>434</v>
      </c>
      <c r="J3" s="14" t="s">
        <v>623</v>
      </c>
      <c r="K3" t="s">
        <v>440</v>
      </c>
    </row>
    <row r="4" spans="1:11">
      <c r="A4" s="6"/>
      <c r="B4" s="6"/>
      <c r="C4" s="6"/>
      <c r="D4" t="s">
        <v>83</v>
      </c>
      <c r="E4" t="s">
        <v>81</v>
      </c>
      <c r="F4" s="3" t="s">
        <v>427</v>
      </c>
      <c r="G4" t="s">
        <v>423</v>
      </c>
      <c r="H4" t="s">
        <v>334</v>
      </c>
      <c r="I4" s="3" t="s">
        <v>397</v>
      </c>
      <c r="J4" s="12"/>
      <c r="K4" t="s">
        <v>441</v>
      </c>
    </row>
    <row r="5" spans="1:11">
      <c r="A5" s="6"/>
      <c r="B5" s="6"/>
      <c r="C5" s="6"/>
      <c r="D5" s="3" t="s">
        <v>87</v>
      </c>
      <c r="E5" t="s">
        <v>393</v>
      </c>
      <c r="F5" s="3" t="s">
        <v>428</v>
      </c>
      <c r="G5" t="s">
        <v>418</v>
      </c>
      <c r="H5" t="s">
        <v>335</v>
      </c>
      <c r="I5" s="3" t="s">
        <v>435</v>
      </c>
      <c r="J5" s="12"/>
      <c r="K5" t="s">
        <v>442</v>
      </c>
    </row>
    <row r="6" spans="1:11">
      <c r="A6" s="6"/>
      <c r="B6" s="6"/>
      <c r="C6" s="6"/>
      <c r="D6" s="3" t="s">
        <v>88</v>
      </c>
      <c r="E6" t="s">
        <v>539</v>
      </c>
      <c r="F6" s="3" t="s">
        <v>429</v>
      </c>
      <c r="G6" t="s">
        <v>422</v>
      </c>
      <c r="H6" t="s">
        <v>336</v>
      </c>
      <c r="I6" t="s">
        <v>398</v>
      </c>
      <c r="J6" s="12"/>
      <c r="K6" t="s">
        <v>443</v>
      </c>
    </row>
    <row r="7" spans="1:11">
      <c r="A7" s="6"/>
      <c r="B7" s="6"/>
      <c r="C7" s="6"/>
      <c r="D7" t="s">
        <v>89</v>
      </c>
      <c r="E7" t="s">
        <v>80</v>
      </c>
      <c r="F7" s="3" t="s">
        <v>430</v>
      </c>
      <c r="G7" t="s">
        <v>421</v>
      </c>
      <c r="H7" t="s">
        <v>337</v>
      </c>
      <c r="I7" t="s">
        <v>399</v>
      </c>
      <c r="J7" s="12"/>
      <c r="K7" t="s">
        <v>444</v>
      </c>
    </row>
    <row r="8" spans="1:11">
      <c r="A8" s="6"/>
      <c r="B8" s="6"/>
      <c r="C8" s="6"/>
      <c r="D8" t="s">
        <v>266</v>
      </c>
      <c r="E8" t="s">
        <v>79</v>
      </c>
      <c r="F8" s="3" t="s">
        <v>431</v>
      </c>
      <c r="G8" t="s">
        <v>424</v>
      </c>
      <c r="H8" t="s">
        <v>338</v>
      </c>
      <c r="I8" t="s">
        <v>400</v>
      </c>
      <c r="J8" s="12"/>
      <c r="K8" t="s">
        <v>445</v>
      </c>
    </row>
    <row r="9" spans="1:11">
      <c r="A9" s="6"/>
      <c r="B9" s="6"/>
      <c r="C9" s="6"/>
      <c r="D9" t="s">
        <v>90</v>
      </c>
      <c r="E9" t="s">
        <v>78</v>
      </c>
      <c r="F9" s="3" t="s">
        <v>432</v>
      </c>
      <c r="G9" t="s">
        <v>419</v>
      </c>
      <c r="H9" t="s">
        <v>339</v>
      </c>
      <c r="I9" t="s">
        <v>401</v>
      </c>
      <c r="J9" s="12"/>
      <c r="K9" t="s">
        <v>446</v>
      </c>
    </row>
    <row r="10" spans="1:11">
      <c r="A10" s="6"/>
      <c r="B10" s="6"/>
      <c r="C10" s="6"/>
      <c r="D10" t="s">
        <v>267</v>
      </c>
      <c r="E10" t="s">
        <v>77</v>
      </c>
      <c r="F10" s="3" t="s">
        <v>433</v>
      </c>
      <c r="G10" t="s">
        <v>59</v>
      </c>
      <c r="H10" t="s">
        <v>340</v>
      </c>
      <c r="I10" t="s">
        <v>402</v>
      </c>
      <c r="J10" s="12"/>
      <c r="K10" t="s">
        <v>447</v>
      </c>
    </row>
    <row r="11" spans="1:11">
      <c r="A11" s="6"/>
      <c r="B11" s="6"/>
      <c r="C11" s="6"/>
      <c r="D11" t="s">
        <v>91</v>
      </c>
      <c r="E11" t="s">
        <v>76</v>
      </c>
      <c r="H11" t="s">
        <v>415</v>
      </c>
      <c r="I11" t="s">
        <v>403</v>
      </c>
      <c r="J11" s="12"/>
      <c r="K11" t="s">
        <v>448</v>
      </c>
    </row>
    <row r="12" spans="1:11">
      <c r="A12" s="6"/>
      <c r="B12" s="6"/>
      <c r="C12" s="6"/>
      <c r="D12" t="s">
        <v>92</v>
      </c>
      <c r="E12" t="s">
        <v>75</v>
      </c>
      <c r="H12" t="s">
        <v>416</v>
      </c>
      <c r="I12" t="s">
        <v>436</v>
      </c>
      <c r="J12" s="12"/>
      <c r="K12" t="s">
        <v>449</v>
      </c>
    </row>
    <row r="13" spans="1:11">
      <c r="A13" s="6"/>
      <c r="B13" s="6"/>
      <c r="C13" s="6"/>
      <c r="D13" t="s">
        <v>268</v>
      </c>
      <c r="E13" t="s">
        <v>405</v>
      </c>
      <c r="H13" t="s">
        <v>417</v>
      </c>
      <c r="J13" s="12"/>
      <c r="K13" t="s">
        <v>345</v>
      </c>
    </row>
    <row r="14" spans="1:11">
      <c r="A14" s="6"/>
      <c r="B14" s="6"/>
      <c r="C14" s="6"/>
      <c r="D14" t="s">
        <v>84</v>
      </c>
      <c r="E14" t="s">
        <v>406</v>
      </c>
      <c r="J14" s="12"/>
      <c r="K14" t="s">
        <v>450</v>
      </c>
    </row>
    <row r="15" spans="1:11">
      <c r="A15" s="6"/>
      <c r="B15" s="6"/>
      <c r="C15" s="6"/>
      <c r="D15" t="s">
        <v>269</v>
      </c>
      <c r="E15" t="s">
        <v>407</v>
      </c>
      <c r="K15" t="s">
        <v>451</v>
      </c>
    </row>
    <row r="16" spans="1:11">
      <c r="A16" s="6"/>
      <c r="B16" s="6"/>
      <c r="C16" s="6"/>
      <c r="D16" t="s">
        <v>270</v>
      </c>
      <c r="E16" t="s">
        <v>74</v>
      </c>
      <c r="K16" t="s">
        <v>341</v>
      </c>
    </row>
    <row r="17" spans="1:11">
      <c r="A17" s="6"/>
      <c r="B17" s="6"/>
      <c r="C17" s="6"/>
      <c r="D17" t="s">
        <v>93</v>
      </c>
      <c r="E17" t="s">
        <v>390</v>
      </c>
      <c r="K17" t="s">
        <v>452</v>
      </c>
    </row>
    <row r="18" spans="1:11">
      <c r="A18" s="6"/>
      <c r="B18" s="6"/>
      <c r="C18" s="6"/>
      <c r="D18" t="s">
        <v>351</v>
      </c>
      <c r="E18" t="s">
        <v>73</v>
      </c>
      <c r="K18" t="s">
        <v>343</v>
      </c>
    </row>
    <row r="19" spans="1:11">
      <c r="A19" s="6"/>
      <c r="B19" s="6"/>
      <c r="C19" s="6"/>
      <c r="D19" t="s">
        <v>94</v>
      </c>
      <c r="E19" t="s">
        <v>408</v>
      </c>
      <c r="K19" t="s">
        <v>453</v>
      </c>
    </row>
    <row r="20" spans="1:11">
      <c r="A20" s="6"/>
      <c r="B20" s="6"/>
      <c r="C20" s="6"/>
      <c r="D20" t="s">
        <v>271</v>
      </c>
      <c r="E20" t="s">
        <v>389</v>
      </c>
      <c r="F20" s="3"/>
      <c r="G20" s="3"/>
      <c r="K20" t="s">
        <v>454</v>
      </c>
    </row>
    <row r="21" spans="1:11">
      <c r="A21" s="6"/>
      <c r="B21" s="6"/>
      <c r="C21" s="6"/>
      <c r="D21" t="s">
        <v>95</v>
      </c>
      <c r="E21" t="s">
        <v>409</v>
      </c>
      <c r="F21" s="3"/>
      <c r="G21" s="3"/>
      <c r="K21" t="s">
        <v>455</v>
      </c>
    </row>
    <row r="22" spans="1:11">
      <c r="A22" s="6"/>
      <c r="B22" s="6"/>
      <c r="C22" s="6"/>
      <c r="D22" t="s">
        <v>96</v>
      </c>
      <c r="E22" t="s">
        <v>410</v>
      </c>
      <c r="K22" t="s">
        <v>456</v>
      </c>
    </row>
    <row r="23" spans="1:11">
      <c r="A23" s="6"/>
      <c r="B23" s="6"/>
      <c r="C23" s="6"/>
      <c r="D23" t="s">
        <v>97</v>
      </c>
      <c r="E23" t="s">
        <v>411</v>
      </c>
      <c r="K23" t="s">
        <v>457</v>
      </c>
    </row>
    <row r="24" spans="1:11">
      <c r="A24" s="6"/>
      <c r="B24" s="6"/>
      <c r="C24" s="6"/>
      <c r="D24" t="s">
        <v>98</v>
      </c>
      <c r="E24" t="s">
        <v>391</v>
      </c>
      <c r="K24" t="s">
        <v>342</v>
      </c>
    </row>
    <row r="25" spans="1:11">
      <c r="A25" s="6"/>
      <c r="B25" s="6"/>
      <c r="C25" s="6"/>
      <c r="D25" s="3" t="s">
        <v>272</v>
      </c>
      <c r="E25" t="s">
        <v>392</v>
      </c>
      <c r="K25" t="s">
        <v>346</v>
      </c>
    </row>
    <row r="26" spans="1:11">
      <c r="A26" s="6"/>
      <c r="B26" s="6"/>
      <c r="C26" s="6"/>
      <c r="D26" t="s">
        <v>99</v>
      </c>
      <c r="E26" t="s">
        <v>72</v>
      </c>
      <c r="K26" t="s">
        <v>344</v>
      </c>
    </row>
    <row r="27" spans="1:11">
      <c r="A27" s="6"/>
      <c r="B27" s="6"/>
      <c r="C27" s="6"/>
      <c r="D27" t="s">
        <v>352</v>
      </c>
      <c r="K27" t="s">
        <v>458</v>
      </c>
    </row>
    <row r="28" spans="1:11">
      <c r="A28" s="6"/>
      <c r="B28" s="6"/>
      <c r="C28" s="6"/>
      <c r="D28" t="s">
        <v>100</v>
      </c>
      <c r="K28" t="s">
        <v>459</v>
      </c>
    </row>
    <row r="29" spans="1:11">
      <c r="A29" s="6"/>
      <c r="B29" s="6"/>
      <c r="C29" s="6"/>
      <c r="D29" t="s">
        <v>353</v>
      </c>
      <c r="K29" t="s">
        <v>460</v>
      </c>
    </row>
    <row r="30" spans="1:11">
      <c r="A30" s="6"/>
      <c r="B30" s="6"/>
      <c r="C30" s="6"/>
      <c r="D30" t="s">
        <v>101</v>
      </c>
      <c r="K30" t="s">
        <v>461</v>
      </c>
    </row>
    <row r="31" spans="1:11">
      <c r="A31" s="6"/>
      <c r="B31" s="6"/>
      <c r="C31" s="6"/>
      <c r="D31" t="s">
        <v>354</v>
      </c>
      <c r="K31" t="s">
        <v>462</v>
      </c>
    </row>
    <row r="32" spans="1:11">
      <c r="A32" s="6"/>
      <c r="B32" s="6"/>
      <c r="C32" s="6"/>
      <c r="D32" t="s">
        <v>85</v>
      </c>
      <c r="K32" t="s">
        <v>463</v>
      </c>
    </row>
    <row r="33" spans="1:11">
      <c r="A33" s="6"/>
      <c r="B33" s="6"/>
      <c r="C33" s="6"/>
      <c r="D33" t="s">
        <v>102</v>
      </c>
      <c r="K33" t="s">
        <v>347</v>
      </c>
    </row>
    <row r="34" spans="1:11">
      <c r="A34" s="6"/>
      <c r="B34" s="6"/>
      <c r="C34" s="6"/>
      <c r="D34" s="3" t="s">
        <v>355</v>
      </c>
      <c r="K34" t="s">
        <v>464</v>
      </c>
    </row>
    <row r="35" spans="1:11">
      <c r="A35" s="6"/>
      <c r="B35" s="6"/>
      <c r="C35" s="6"/>
      <c r="D35" t="s">
        <v>103</v>
      </c>
      <c r="K35" t="s">
        <v>465</v>
      </c>
    </row>
    <row r="36" spans="1:11">
      <c r="A36" s="6"/>
      <c r="B36" s="6"/>
      <c r="C36" s="6"/>
      <c r="D36" t="s">
        <v>273</v>
      </c>
      <c r="K36" t="s">
        <v>466</v>
      </c>
    </row>
    <row r="37" spans="1:11">
      <c r="A37" s="6"/>
      <c r="B37" s="6"/>
      <c r="C37" s="6"/>
      <c r="D37" t="s">
        <v>104</v>
      </c>
      <c r="K37" t="s">
        <v>467</v>
      </c>
    </row>
    <row r="38" spans="1:11">
      <c r="A38" s="6"/>
      <c r="B38" s="6"/>
      <c r="C38" s="6"/>
      <c r="D38" t="s">
        <v>105</v>
      </c>
      <c r="K38" t="s">
        <v>468</v>
      </c>
    </row>
    <row r="39" spans="1:11">
      <c r="A39" s="6"/>
      <c r="B39" s="6"/>
      <c r="C39" s="6"/>
      <c r="D39" t="s">
        <v>106</v>
      </c>
      <c r="K39" t="s">
        <v>469</v>
      </c>
    </row>
    <row r="40" spans="1:11">
      <c r="A40" s="6"/>
      <c r="B40" s="6"/>
      <c r="C40" s="6"/>
      <c r="D40" t="s">
        <v>356</v>
      </c>
      <c r="K40" t="s">
        <v>470</v>
      </c>
    </row>
    <row r="41" spans="1:11">
      <c r="A41" s="6"/>
      <c r="B41" s="6"/>
      <c r="C41" s="6"/>
      <c r="D41" t="s">
        <v>274</v>
      </c>
      <c r="K41" t="s">
        <v>471</v>
      </c>
    </row>
    <row r="42" spans="1:11">
      <c r="A42" s="6"/>
      <c r="B42" s="6"/>
      <c r="C42" s="6"/>
      <c r="D42" t="s">
        <v>107</v>
      </c>
      <c r="K42" t="s">
        <v>472</v>
      </c>
    </row>
    <row r="43" spans="1:11">
      <c r="A43" s="6"/>
      <c r="B43" s="6"/>
      <c r="C43" s="6"/>
      <c r="D43" t="s">
        <v>108</v>
      </c>
      <c r="K43" t="s">
        <v>473</v>
      </c>
    </row>
    <row r="44" spans="1:11">
      <c r="A44" s="6"/>
      <c r="B44" s="6"/>
      <c r="C44" s="6"/>
      <c r="D44" t="s">
        <v>357</v>
      </c>
      <c r="K44" t="s">
        <v>474</v>
      </c>
    </row>
    <row r="45" spans="1:11">
      <c r="A45" s="6"/>
      <c r="B45" s="6"/>
      <c r="C45" s="6"/>
      <c r="D45" t="s">
        <v>109</v>
      </c>
      <c r="K45" t="s">
        <v>475</v>
      </c>
    </row>
    <row r="46" spans="1:11">
      <c r="A46" s="6"/>
      <c r="B46" s="6"/>
      <c r="C46" s="6"/>
      <c r="D46" t="s">
        <v>275</v>
      </c>
      <c r="K46" t="s">
        <v>476</v>
      </c>
    </row>
    <row r="47" spans="1:11">
      <c r="A47" s="6"/>
      <c r="B47" s="6"/>
      <c r="D47" t="s">
        <v>110</v>
      </c>
      <c r="K47" t="s">
        <v>477</v>
      </c>
    </row>
    <row r="48" spans="1:11">
      <c r="A48" s="6"/>
      <c r="B48" s="6"/>
      <c r="C48" s="6"/>
      <c r="D48" t="s">
        <v>111</v>
      </c>
      <c r="K48" t="s">
        <v>478</v>
      </c>
    </row>
    <row r="49" spans="1:11">
      <c r="A49" s="6"/>
      <c r="B49" s="6"/>
      <c r="C49" s="6"/>
      <c r="D49" t="s">
        <v>112</v>
      </c>
      <c r="K49" t="s">
        <v>479</v>
      </c>
    </row>
    <row r="50" spans="1:11">
      <c r="A50" s="6"/>
      <c r="B50" s="6"/>
      <c r="C50" s="6"/>
      <c r="D50" t="s">
        <v>358</v>
      </c>
      <c r="K50" t="s">
        <v>480</v>
      </c>
    </row>
    <row r="51" spans="1:11">
      <c r="A51" s="6"/>
      <c r="B51" s="6"/>
      <c r="C51" s="6"/>
      <c r="D51" t="s">
        <v>113</v>
      </c>
      <c r="K51" t="s">
        <v>481</v>
      </c>
    </row>
    <row r="52" spans="1:11">
      <c r="A52" s="6"/>
      <c r="B52" s="6"/>
      <c r="C52" s="6"/>
      <c r="D52" t="s">
        <v>276</v>
      </c>
      <c r="K52" t="s">
        <v>482</v>
      </c>
    </row>
    <row r="53" spans="1:11">
      <c r="A53" s="6"/>
      <c r="B53" s="6"/>
      <c r="C53" s="6"/>
      <c r="D53" t="s">
        <v>114</v>
      </c>
      <c r="K53" t="s">
        <v>483</v>
      </c>
    </row>
    <row r="54" spans="1:11">
      <c r="A54" s="6"/>
      <c r="B54" s="6"/>
      <c r="C54" s="6"/>
      <c r="D54" t="s">
        <v>277</v>
      </c>
      <c r="K54" t="s">
        <v>484</v>
      </c>
    </row>
    <row r="55" spans="1:11">
      <c r="A55" s="6"/>
      <c r="B55" s="6"/>
      <c r="C55" s="6"/>
      <c r="D55" t="s">
        <v>359</v>
      </c>
      <c r="K55" t="s">
        <v>485</v>
      </c>
    </row>
    <row r="56" spans="1:11">
      <c r="A56" s="6"/>
      <c r="B56" s="6"/>
      <c r="C56" s="6"/>
      <c r="D56" s="3" t="s">
        <v>278</v>
      </c>
      <c r="K56" t="s">
        <v>486</v>
      </c>
    </row>
    <row r="57" spans="1:11">
      <c r="A57" s="6"/>
      <c r="B57" s="6"/>
      <c r="C57" s="6"/>
      <c r="D57" t="s">
        <v>279</v>
      </c>
      <c r="K57" t="s">
        <v>487</v>
      </c>
    </row>
    <row r="58" spans="1:11">
      <c r="A58" s="6"/>
      <c r="B58" s="6"/>
      <c r="C58" s="6"/>
      <c r="D58" t="s">
        <v>115</v>
      </c>
      <c r="K58" t="s">
        <v>488</v>
      </c>
    </row>
    <row r="59" spans="1:11">
      <c r="A59" s="6"/>
      <c r="B59" s="6"/>
      <c r="C59" s="6"/>
      <c r="D59" t="s">
        <v>280</v>
      </c>
      <c r="K59" t="s">
        <v>489</v>
      </c>
    </row>
    <row r="60" spans="1:11">
      <c r="A60" s="6"/>
      <c r="B60" s="6"/>
      <c r="C60" s="6"/>
      <c r="D60" t="s">
        <v>281</v>
      </c>
      <c r="K60" t="s">
        <v>490</v>
      </c>
    </row>
    <row r="61" spans="1:11">
      <c r="A61" s="6"/>
      <c r="B61" s="6"/>
      <c r="C61" s="6"/>
      <c r="D61" t="s">
        <v>116</v>
      </c>
      <c r="K61" t="s">
        <v>491</v>
      </c>
    </row>
    <row r="62" spans="1:11">
      <c r="A62" s="6"/>
      <c r="B62" s="6"/>
      <c r="C62" s="6"/>
      <c r="D62" s="3" t="s">
        <v>117</v>
      </c>
      <c r="K62" t="s">
        <v>492</v>
      </c>
    </row>
    <row r="63" spans="1:11">
      <c r="A63" s="6"/>
      <c r="B63" s="6"/>
      <c r="C63" s="6"/>
      <c r="D63" t="s">
        <v>118</v>
      </c>
      <c r="K63" t="s">
        <v>493</v>
      </c>
    </row>
    <row r="64" spans="1:11">
      <c r="A64" s="6"/>
      <c r="B64" s="6"/>
      <c r="C64" s="6"/>
      <c r="D64" t="s">
        <v>119</v>
      </c>
      <c r="K64" t="s">
        <v>494</v>
      </c>
    </row>
    <row r="65" spans="1:11">
      <c r="A65" s="6"/>
      <c r="B65" s="6"/>
      <c r="C65" s="6"/>
      <c r="D65" t="s">
        <v>120</v>
      </c>
      <c r="K65" t="s">
        <v>495</v>
      </c>
    </row>
    <row r="66" spans="1:11">
      <c r="A66" s="6"/>
      <c r="B66" s="6"/>
      <c r="C66" s="6"/>
      <c r="D66" t="s">
        <v>121</v>
      </c>
      <c r="K66" t="s">
        <v>496</v>
      </c>
    </row>
    <row r="67" spans="1:11">
      <c r="A67" s="6"/>
      <c r="B67" s="6"/>
      <c r="C67" s="6"/>
      <c r="D67" t="s">
        <v>360</v>
      </c>
      <c r="K67" t="s">
        <v>497</v>
      </c>
    </row>
    <row r="68" spans="1:11">
      <c r="A68" s="6"/>
      <c r="B68" s="6"/>
      <c r="C68" s="6"/>
      <c r="D68" s="3" t="s">
        <v>122</v>
      </c>
      <c r="K68" t="s">
        <v>498</v>
      </c>
    </row>
    <row r="69" spans="1:11">
      <c r="A69" s="6"/>
      <c r="B69" s="6"/>
      <c r="C69" s="6"/>
      <c r="D69" t="s">
        <v>361</v>
      </c>
      <c r="K69" t="s">
        <v>499</v>
      </c>
    </row>
    <row r="70" spans="1:11">
      <c r="A70" s="6"/>
      <c r="B70" s="6"/>
      <c r="C70" s="6"/>
      <c r="D70" t="s">
        <v>123</v>
      </c>
      <c r="K70" t="s">
        <v>500</v>
      </c>
    </row>
    <row r="71" spans="1:11">
      <c r="A71" s="6"/>
      <c r="B71" s="6"/>
      <c r="C71" s="6"/>
      <c r="D71" t="s">
        <v>124</v>
      </c>
      <c r="K71" t="s">
        <v>501</v>
      </c>
    </row>
    <row r="72" spans="1:11">
      <c r="A72" s="6"/>
      <c r="B72" s="6"/>
      <c r="C72" s="6"/>
      <c r="D72" t="s">
        <v>125</v>
      </c>
      <c r="K72" t="s">
        <v>502</v>
      </c>
    </row>
    <row r="73" spans="1:11">
      <c r="A73" s="6"/>
      <c r="B73" s="6"/>
      <c r="C73" s="6"/>
      <c r="D73" t="s">
        <v>126</v>
      </c>
      <c r="K73" t="s">
        <v>503</v>
      </c>
    </row>
    <row r="74" spans="1:11">
      <c r="A74" s="6"/>
      <c r="B74" s="6"/>
      <c r="C74" s="6"/>
      <c r="D74" t="s">
        <v>282</v>
      </c>
      <c r="K74" t="s">
        <v>504</v>
      </c>
    </row>
    <row r="75" spans="1:11">
      <c r="A75" s="6"/>
      <c r="B75" s="6"/>
      <c r="C75" s="6"/>
      <c r="D75" t="s">
        <v>127</v>
      </c>
      <c r="K75" t="s">
        <v>505</v>
      </c>
    </row>
    <row r="76" spans="1:11">
      <c r="A76" s="6"/>
      <c r="B76" s="6"/>
      <c r="C76" s="6"/>
      <c r="D76" t="s">
        <v>283</v>
      </c>
      <c r="K76" t="s">
        <v>506</v>
      </c>
    </row>
    <row r="77" spans="1:11">
      <c r="A77" s="6"/>
      <c r="B77" s="6"/>
      <c r="C77" s="6"/>
      <c r="D77" t="s">
        <v>128</v>
      </c>
      <c r="K77" t="s">
        <v>507</v>
      </c>
    </row>
    <row r="78" spans="1:11">
      <c r="A78" s="6"/>
      <c r="B78" s="6"/>
      <c r="C78" s="6"/>
      <c r="D78" t="s">
        <v>284</v>
      </c>
      <c r="K78" t="s">
        <v>508</v>
      </c>
    </row>
    <row r="79" spans="1:11">
      <c r="C79" s="6"/>
      <c r="D79" t="s">
        <v>129</v>
      </c>
      <c r="K79" t="s">
        <v>509</v>
      </c>
    </row>
    <row r="80" spans="1:11">
      <c r="C80" s="6"/>
      <c r="D80" t="s">
        <v>285</v>
      </c>
      <c r="K80" t="s">
        <v>510</v>
      </c>
    </row>
    <row r="81" spans="3:11">
      <c r="C81" s="6"/>
      <c r="D81" t="s">
        <v>130</v>
      </c>
      <c r="K81" t="s">
        <v>511</v>
      </c>
    </row>
    <row r="82" spans="3:11">
      <c r="C82" s="6"/>
      <c r="D82" t="s">
        <v>131</v>
      </c>
      <c r="K82" t="s">
        <v>512</v>
      </c>
    </row>
    <row r="83" spans="3:11">
      <c r="C83" s="6"/>
      <c r="D83" t="s">
        <v>362</v>
      </c>
      <c r="K83" t="s">
        <v>513</v>
      </c>
    </row>
    <row r="84" spans="3:11">
      <c r="C84" s="6"/>
      <c r="D84" t="s">
        <v>286</v>
      </c>
      <c r="K84" t="s">
        <v>514</v>
      </c>
    </row>
    <row r="85" spans="3:11">
      <c r="C85" s="6"/>
      <c r="D85" t="s">
        <v>132</v>
      </c>
      <c r="K85" t="s">
        <v>515</v>
      </c>
    </row>
    <row r="86" spans="3:11">
      <c r="C86" s="6"/>
      <c r="D86" t="s">
        <v>133</v>
      </c>
      <c r="K86" t="s">
        <v>516</v>
      </c>
    </row>
    <row r="87" spans="3:11">
      <c r="C87" s="6"/>
      <c r="D87" t="s">
        <v>134</v>
      </c>
      <c r="K87" t="s">
        <v>517</v>
      </c>
    </row>
    <row r="88" spans="3:11">
      <c r="C88" s="6"/>
      <c r="D88" t="s">
        <v>287</v>
      </c>
      <c r="K88" t="s">
        <v>518</v>
      </c>
    </row>
    <row r="89" spans="3:11">
      <c r="C89" s="6"/>
      <c r="D89" t="s">
        <v>288</v>
      </c>
      <c r="K89" t="s">
        <v>519</v>
      </c>
    </row>
    <row r="90" spans="3:11">
      <c r="C90" s="6"/>
      <c r="D90" t="s">
        <v>363</v>
      </c>
      <c r="K90" t="s">
        <v>520</v>
      </c>
    </row>
    <row r="91" spans="3:11">
      <c r="C91" s="6"/>
      <c r="D91" t="s">
        <v>135</v>
      </c>
    </row>
    <row r="92" spans="3:11">
      <c r="C92" s="6"/>
      <c r="D92" t="s">
        <v>136</v>
      </c>
    </row>
    <row r="93" spans="3:11">
      <c r="C93" s="6"/>
      <c r="D93" t="s">
        <v>137</v>
      </c>
    </row>
    <row r="94" spans="3:11">
      <c r="C94" s="6"/>
      <c r="D94" t="s">
        <v>412</v>
      </c>
    </row>
    <row r="95" spans="3:11">
      <c r="C95" s="6"/>
      <c r="D95" t="s">
        <v>138</v>
      </c>
    </row>
    <row r="96" spans="3:11">
      <c r="C96" s="6"/>
      <c r="D96" t="s">
        <v>139</v>
      </c>
    </row>
    <row r="97" spans="3:4">
      <c r="C97" s="6"/>
      <c r="D97" t="s">
        <v>364</v>
      </c>
    </row>
    <row r="98" spans="3:4">
      <c r="C98" s="6"/>
      <c r="D98" t="s">
        <v>140</v>
      </c>
    </row>
    <row r="99" spans="3:4">
      <c r="C99" s="6"/>
      <c r="D99" t="s">
        <v>141</v>
      </c>
    </row>
    <row r="100" spans="3:4">
      <c r="C100" s="6"/>
      <c r="D100" t="s">
        <v>142</v>
      </c>
    </row>
    <row r="101" spans="3:4">
      <c r="D101" t="s">
        <v>143</v>
      </c>
    </row>
    <row r="102" spans="3:4">
      <c r="D102" t="s">
        <v>365</v>
      </c>
    </row>
    <row r="103" spans="3:4">
      <c r="D103" t="s">
        <v>144</v>
      </c>
    </row>
    <row r="104" spans="3:4">
      <c r="D104" t="s">
        <v>145</v>
      </c>
    </row>
    <row r="105" spans="3:4">
      <c r="D105" t="s">
        <v>366</v>
      </c>
    </row>
    <row r="106" spans="3:4">
      <c r="D106" t="s">
        <v>413</v>
      </c>
    </row>
    <row r="107" spans="3:4">
      <c r="D107" t="s">
        <v>146</v>
      </c>
    </row>
    <row r="108" spans="3:4">
      <c r="D108" t="s">
        <v>147</v>
      </c>
    </row>
    <row r="109" spans="3:4">
      <c r="D109" t="s">
        <v>148</v>
      </c>
    </row>
    <row r="110" spans="3:4">
      <c r="D110" t="s">
        <v>149</v>
      </c>
    </row>
    <row r="111" spans="3:4">
      <c r="D111" t="s">
        <v>150</v>
      </c>
    </row>
    <row r="112" spans="3:4">
      <c r="D112" t="s">
        <v>151</v>
      </c>
    </row>
    <row r="113" spans="4:4">
      <c r="D113" t="s">
        <v>152</v>
      </c>
    </row>
    <row r="114" spans="4:4">
      <c r="D114" t="s">
        <v>367</v>
      </c>
    </row>
    <row r="115" spans="4:4">
      <c r="D115" t="s">
        <v>153</v>
      </c>
    </row>
    <row r="116" spans="4:4">
      <c r="D116" t="s">
        <v>289</v>
      </c>
    </row>
    <row r="117" spans="4:4">
      <c r="D117" t="s">
        <v>290</v>
      </c>
    </row>
    <row r="118" spans="4:4">
      <c r="D118" t="s">
        <v>154</v>
      </c>
    </row>
    <row r="119" spans="4:4">
      <c r="D119" t="s">
        <v>291</v>
      </c>
    </row>
    <row r="120" spans="4:4">
      <c r="D120" t="s">
        <v>155</v>
      </c>
    </row>
    <row r="121" spans="4:4">
      <c r="D121" t="s">
        <v>156</v>
      </c>
    </row>
    <row r="122" spans="4:4">
      <c r="D122" t="s">
        <v>157</v>
      </c>
    </row>
    <row r="123" spans="4:4">
      <c r="D123" t="s">
        <v>292</v>
      </c>
    </row>
    <row r="124" spans="4:4">
      <c r="D124" t="s">
        <v>158</v>
      </c>
    </row>
    <row r="125" spans="4:4">
      <c r="D125" t="s">
        <v>159</v>
      </c>
    </row>
    <row r="126" spans="4:4">
      <c r="D126" t="s">
        <v>160</v>
      </c>
    </row>
    <row r="127" spans="4:4">
      <c r="D127" t="s">
        <v>293</v>
      </c>
    </row>
    <row r="128" spans="4:4">
      <c r="D128" t="s">
        <v>368</v>
      </c>
    </row>
    <row r="129" spans="4:4">
      <c r="D129" t="s">
        <v>161</v>
      </c>
    </row>
    <row r="130" spans="4:4">
      <c r="D130" t="s">
        <v>162</v>
      </c>
    </row>
    <row r="131" spans="4:4">
      <c r="D131" t="s">
        <v>163</v>
      </c>
    </row>
    <row r="132" spans="4:4">
      <c r="D132" t="s">
        <v>294</v>
      </c>
    </row>
    <row r="133" spans="4:4">
      <c r="D133" t="s">
        <v>295</v>
      </c>
    </row>
    <row r="134" spans="4:4">
      <c r="D134" t="s">
        <v>164</v>
      </c>
    </row>
    <row r="135" spans="4:4">
      <c r="D135" t="s">
        <v>369</v>
      </c>
    </row>
    <row r="136" spans="4:4">
      <c r="D136" t="s">
        <v>296</v>
      </c>
    </row>
    <row r="137" spans="4:4">
      <c r="D137" t="s">
        <v>370</v>
      </c>
    </row>
    <row r="138" spans="4:4">
      <c r="D138" t="s">
        <v>371</v>
      </c>
    </row>
    <row r="139" spans="4:4">
      <c r="D139" t="s">
        <v>165</v>
      </c>
    </row>
    <row r="140" spans="4:4">
      <c r="D140" t="s">
        <v>166</v>
      </c>
    </row>
    <row r="141" spans="4:4">
      <c r="D141" t="s">
        <v>372</v>
      </c>
    </row>
    <row r="142" spans="4:4">
      <c r="D142" t="s">
        <v>167</v>
      </c>
    </row>
    <row r="143" spans="4:4">
      <c r="D143" t="s">
        <v>373</v>
      </c>
    </row>
    <row r="144" spans="4:4">
      <c r="D144" t="s">
        <v>168</v>
      </c>
    </row>
    <row r="145" spans="4:4">
      <c r="D145" t="s">
        <v>374</v>
      </c>
    </row>
    <row r="146" spans="4:4">
      <c r="D146" t="s">
        <v>169</v>
      </c>
    </row>
    <row r="147" spans="4:4">
      <c r="D147" t="s">
        <v>375</v>
      </c>
    </row>
    <row r="148" spans="4:4">
      <c r="D148" t="s">
        <v>55</v>
      </c>
    </row>
    <row r="149" spans="4:4">
      <c r="D149" t="s">
        <v>170</v>
      </c>
    </row>
    <row r="150" spans="4:4">
      <c r="D150" t="s">
        <v>171</v>
      </c>
    </row>
    <row r="151" spans="4:4">
      <c r="D151" t="s">
        <v>172</v>
      </c>
    </row>
    <row r="152" spans="4:4">
      <c r="D152" t="s">
        <v>173</v>
      </c>
    </row>
    <row r="153" spans="4:4">
      <c r="D153" t="s">
        <v>297</v>
      </c>
    </row>
    <row r="154" spans="4:4">
      <c r="D154" t="s">
        <v>174</v>
      </c>
    </row>
    <row r="155" spans="4:4">
      <c r="D155" t="s">
        <v>175</v>
      </c>
    </row>
    <row r="156" spans="4:4">
      <c r="D156" t="s">
        <v>176</v>
      </c>
    </row>
    <row r="157" spans="4:4">
      <c r="D157" t="s">
        <v>177</v>
      </c>
    </row>
    <row r="158" spans="4:4">
      <c r="D158" t="s">
        <v>298</v>
      </c>
    </row>
    <row r="159" spans="4:4">
      <c r="D159" t="s">
        <v>178</v>
      </c>
    </row>
    <row r="160" spans="4:4">
      <c r="D160" t="s">
        <v>299</v>
      </c>
    </row>
    <row r="161" spans="4:4">
      <c r="D161" t="s">
        <v>376</v>
      </c>
    </row>
    <row r="162" spans="4:4">
      <c r="D162" t="s">
        <v>300</v>
      </c>
    </row>
    <row r="163" spans="4:4">
      <c r="D163" t="s">
        <v>301</v>
      </c>
    </row>
    <row r="164" spans="4:4">
      <c r="D164" t="s">
        <v>377</v>
      </c>
    </row>
    <row r="165" spans="4:4">
      <c r="D165" t="s">
        <v>302</v>
      </c>
    </row>
    <row r="166" spans="4:4">
      <c r="D166" t="s">
        <v>179</v>
      </c>
    </row>
    <row r="167" spans="4:4">
      <c r="D167" t="s">
        <v>180</v>
      </c>
    </row>
    <row r="168" spans="4:4">
      <c r="D168" t="s">
        <v>181</v>
      </c>
    </row>
    <row r="169" spans="4:4">
      <c r="D169" t="s">
        <v>182</v>
      </c>
    </row>
    <row r="170" spans="4:4">
      <c r="D170" t="s">
        <v>183</v>
      </c>
    </row>
    <row r="171" spans="4:4">
      <c r="D171" t="s">
        <v>184</v>
      </c>
    </row>
    <row r="172" spans="4:4">
      <c r="D172" t="s">
        <v>185</v>
      </c>
    </row>
    <row r="173" spans="4:4">
      <c r="D173" t="s">
        <v>186</v>
      </c>
    </row>
    <row r="174" spans="4:4">
      <c r="D174" t="s">
        <v>187</v>
      </c>
    </row>
    <row r="175" spans="4:4">
      <c r="D175" t="s">
        <v>188</v>
      </c>
    </row>
    <row r="176" spans="4:4">
      <c r="D176" t="s">
        <v>378</v>
      </c>
    </row>
    <row r="177" spans="4:4">
      <c r="D177" t="s">
        <v>303</v>
      </c>
    </row>
    <row r="178" spans="4:4">
      <c r="D178" t="s">
        <v>304</v>
      </c>
    </row>
    <row r="179" spans="4:4">
      <c r="D179" t="s">
        <v>189</v>
      </c>
    </row>
    <row r="180" spans="4:4">
      <c r="D180" t="s">
        <v>190</v>
      </c>
    </row>
    <row r="181" spans="4:4">
      <c r="D181" t="s">
        <v>379</v>
      </c>
    </row>
    <row r="182" spans="4:4">
      <c r="D182" t="s">
        <v>191</v>
      </c>
    </row>
    <row r="183" spans="4:4">
      <c r="D183" t="s">
        <v>192</v>
      </c>
    </row>
    <row r="184" spans="4:4">
      <c r="D184" t="s">
        <v>193</v>
      </c>
    </row>
    <row r="185" spans="4:4">
      <c r="D185" t="s">
        <v>380</v>
      </c>
    </row>
    <row r="186" spans="4:4">
      <c r="D186" t="s">
        <v>194</v>
      </c>
    </row>
    <row r="187" spans="4:4">
      <c r="D187" t="s">
        <v>195</v>
      </c>
    </row>
    <row r="188" spans="4:4">
      <c r="D188" t="s">
        <v>381</v>
      </c>
    </row>
    <row r="189" spans="4:4">
      <c r="D189" t="s">
        <v>305</v>
      </c>
    </row>
    <row r="190" spans="4:4">
      <c r="D190" t="s">
        <v>196</v>
      </c>
    </row>
    <row r="191" spans="4:4">
      <c r="D191" t="s">
        <v>197</v>
      </c>
    </row>
    <row r="192" spans="4:4">
      <c r="D192" t="s">
        <v>306</v>
      </c>
    </row>
    <row r="193" spans="4:4">
      <c r="D193" t="s">
        <v>198</v>
      </c>
    </row>
    <row r="194" spans="4:4">
      <c r="D194" t="s">
        <v>307</v>
      </c>
    </row>
    <row r="195" spans="4:4">
      <c r="D195" t="s">
        <v>199</v>
      </c>
    </row>
    <row r="196" spans="4:4">
      <c r="D196" t="s">
        <v>200</v>
      </c>
    </row>
    <row r="197" spans="4:4">
      <c r="D197" t="s">
        <v>308</v>
      </c>
    </row>
    <row r="198" spans="4:4">
      <c r="D198" t="s">
        <v>67</v>
      </c>
    </row>
    <row r="199" spans="4:4">
      <c r="D199" t="s">
        <v>201</v>
      </c>
    </row>
    <row r="200" spans="4:4">
      <c r="D200" t="s">
        <v>202</v>
      </c>
    </row>
    <row r="201" spans="4:4">
      <c r="D201" t="s">
        <v>203</v>
      </c>
    </row>
    <row r="202" spans="4:4">
      <c r="D202" t="s">
        <v>204</v>
      </c>
    </row>
    <row r="203" spans="4:4">
      <c r="D203" t="s">
        <v>205</v>
      </c>
    </row>
    <row r="204" spans="4:4">
      <c r="D204" t="s">
        <v>206</v>
      </c>
    </row>
    <row r="205" spans="4:4">
      <c r="D205" t="s">
        <v>207</v>
      </c>
    </row>
    <row r="206" spans="4:4">
      <c r="D206" t="s">
        <v>208</v>
      </c>
    </row>
    <row r="207" spans="4:4">
      <c r="D207" t="s">
        <v>309</v>
      </c>
    </row>
    <row r="208" spans="4:4">
      <c r="D208" t="s">
        <v>382</v>
      </c>
    </row>
    <row r="209" spans="4:4">
      <c r="D209" t="s">
        <v>310</v>
      </c>
    </row>
    <row r="210" spans="4:4">
      <c r="D210" t="s">
        <v>209</v>
      </c>
    </row>
    <row r="211" spans="4:4">
      <c r="D211" t="s">
        <v>210</v>
      </c>
    </row>
    <row r="212" spans="4:4">
      <c r="D212" t="s">
        <v>211</v>
      </c>
    </row>
    <row r="213" spans="4:4">
      <c r="D213" t="s">
        <v>311</v>
      </c>
    </row>
    <row r="214" spans="4:4">
      <c r="D214" t="s">
        <v>383</v>
      </c>
    </row>
    <row r="215" spans="4:4">
      <c r="D215" t="s">
        <v>212</v>
      </c>
    </row>
    <row r="216" spans="4:4">
      <c r="D216" t="s">
        <v>213</v>
      </c>
    </row>
    <row r="217" spans="4:4">
      <c r="D217" t="s">
        <v>214</v>
      </c>
    </row>
    <row r="218" spans="4:4">
      <c r="D218" t="s">
        <v>312</v>
      </c>
    </row>
    <row r="219" spans="4:4">
      <c r="D219" t="s">
        <v>384</v>
      </c>
    </row>
    <row r="220" spans="4:4">
      <c r="D220" t="s">
        <v>215</v>
      </c>
    </row>
    <row r="221" spans="4:4">
      <c r="D221" t="s">
        <v>216</v>
      </c>
    </row>
    <row r="222" spans="4:4">
      <c r="D222" t="s">
        <v>217</v>
      </c>
    </row>
    <row r="223" spans="4:4">
      <c r="D223" t="s">
        <v>313</v>
      </c>
    </row>
    <row r="224" spans="4:4">
      <c r="D224" t="s">
        <v>218</v>
      </c>
    </row>
    <row r="225" spans="4:4">
      <c r="D225" t="s">
        <v>314</v>
      </c>
    </row>
    <row r="226" spans="4:4">
      <c r="D226" t="s">
        <v>315</v>
      </c>
    </row>
    <row r="227" spans="4:4">
      <c r="D227" t="s">
        <v>316</v>
      </c>
    </row>
    <row r="228" spans="4:4">
      <c r="D228" t="s">
        <v>317</v>
      </c>
    </row>
    <row r="229" spans="4:4">
      <c r="D229" t="s">
        <v>219</v>
      </c>
    </row>
    <row r="230" spans="4:4">
      <c r="D230" t="s">
        <v>220</v>
      </c>
    </row>
    <row r="231" spans="4:4">
      <c r="D231" t="s">
        <v>221</v>
      </c>
    </row>
    <row r="232" spans="4:4">
      <c r="D232" t="s">
        <v>222</v>
      </c>
    </row>
    <row r="233" spans="4:4">
      <c r="D233" t="s">
        <v>223</v>
      </c>
    </row>
    <row r="234" spans="4:4">
      <c r="D234" t="s">
        <v>224</v>
      </c>
    </row>
    <row r="235" spans="4:4">
      <c r="D235" t="s">
        <v>71</v>
      </c>
    </row>
    <row r="236" spans="4:4">
      <c r="D236" t="s">
        <v>225</v>
      </c>
    </row>
    <row r="237" spans="4:4">
      <c r="D237" t="s">
        <v>318</v>
      </c>
    </row>
    <row r="238" spans="4:4">
      <c r="D238" t="s">
        <v>226</v>
      </c>
    </row>
    <row r="239" spans="4:4">
      <c r="D239" t="s">
        <v>385</v>
      </c>
    </row>
    <row r="240" spans="4:4">
      <c r="D240" t="s">
        <v>227</v>
      </c>
    </row>
    <row r="241" spans="4:4">
      <c r="D241" t="s">
        <v>228</v>
      </c>
    </row>
    <row r="242" spans="4:4">
      <c r="D242" t="s">
        <v>319</v>
      </c>
    </row>
    <row r="243" spans="4:4">
      <c r="D243" t="s">
        <v>320</v>
      </c>
    </row>
    <row r="244" spans="4:4">
      <c r="D244" t="s">
        <v>229</v>
      </c>
    </row>
    <row r="245" spans="4:4">
      <c r="D245" t="s">
        <v>321</v>
      </c>
    </row>
    <row r="246" spans="4:4">
      <c r="D246" t="s">
        <v>414</v>
      </c>
    </row>
    <row r="247" spans="4:4">
      <c r="D247" t="s">
        <v>386</v>
      </c>
    </row>
    <row r="248" spans="4:4">
      <c r="D248" t="s">
        <v>230</v>
      </c>
    </row>
    <row r="249" spans="4:4">
      <c r="D249" t="s">
        <v>322</v>
      </c>
    </row>
    <row r="250" spans="4:4">
      <c r="D250" t="s">
        <v>231</v>
      </c>
    </row>
    <row r="251" spans="4:4">
      <c r="D251" t="s">
        <v>232</v>
      </c>
    </row>
    <row r="252" spans="4:4">
      <c r="D252" t="s">
        <v>233</v>
      </c>
    </row>
    <row r="253" spans="4:4">
      <c r="D253" t="s">
        <v>323</v>
      </c>
    </row>
    <row r="254" spans="4:4">
      <c r="D254" t="s">
        <v>234</v>
      </c>
    </row>
    <row r="255" spans="4:4">
      <c r="D255" t="s">
        <v>235</v>
      </c>
    </row>
    <row r="256" spans="4:4">
      <c r="D256" t="s">
        <v>236</v>
      </c>
    </row>
    <row r="257" spans="4:4">
      <c r="D257" t="s">
        <v>68</v>
      </c>
    </row>
    <row r="258" spans="4:4">
      <c r="D258" t="s">
        <v>237</v>
      </c>
    </row>
    <row r="259" spans="4:4">
      <c r="D259" t="s">
        <v>238</v>
      </c>
    </row>
    <row r="260" spans="4:4">
      <c r="D260" t="s">
        <v>239</v>
      </c>
    </row>
    <row r="261" spans="4:4">
      <c r="D261" t="s">
        <v>324</v>
      </c>
    </row>
    <row r="262" spans="4:4">
      <c r="D262" t="s">
        <v>240</v>
      </c>
    </row>
    <row r="263" spans="4:4">
      <c r="D263" t="s">
        <v>241</v>
      </c>
    </row>
    <row r="264" spans="4:4">
      <c r="D264" t="s">
        <v>242</v>
      </c>
    </row>
    <row r="265" spans="4:4">
      <c r="D265" t="s">
        <v>243</v>
      </c>
    </row>
    <row r="266" spans="4:4">
      <c r="D266" t="s">
        <v>244</v>
      </c>
    </row>
    <row r="267" spans="4:4">
      <c r="D267" t="s">
        <v>387</v>
      </c>
    </row>
    <row r="268" spans="4:4">
      <c r="D268" t="s">
        <v>245</v>
      </c>
    </row>
    <row r="269" spans="4:4">
      <c r="D269" t="s">
        <v>246</v>
      </c>
    </row>
    <row r="270" spans="4:4">
      <c r="D270" t="s">
        <v>247</v>
      </c>
    </row>
    <row r="271" spans="4:4">
      <c r="D271" t="s">
        <v>248</v>
      </c>
    </row>
    <row r="272" spans="4:4">
      <c r="D272" t="s">
        <v>249</v>
      </c>
    </row>
    <row r="273" spans="4:4">
      <c r="D273" t="s">
        <v>250</v>
      </c>
    </row>
    <row r="274" spans="4:4">
      <c r="D274" t="s">
        <v>251</v>
      </c>
    </row>
    <row r="275" spans="4:4">
      <c r="D275" t="s">
        <v>252</v>
      </c>
    </row>
    <row r="276" spans="4:4">
      <c r="D276" t="s">
        <v>388</v>
      </c>
    </row>
    <row r="277" spans="4:4">
      <c r="D277" t="s">
        <v>325</v>
      </c>
    </row>
    <row r="278" spans="4:4">
      <c r="D278" t="s">
        <v>253</v>
      </c>
    </row>
    <row r="279" spans="4:4">
      <c r="D279" t="s">
        <v>254</v>
      </c>
    </row>
    <row r="280" spans="4:4">
      <c r="D280" t="s">
        <v>255</v>
      </c>
    </row>
    <row r="281" spans="4:4">
      <c r="D281" t="s">
        <v>256</v>
      </c>
    </row>
    <row r="282" spans="4:4">
      <c r="D282" t="s">
        <v>257</v>
      </c>
    </row>
    <row r="283" spans="4:4">
      <c r="D283" t="s">
        <v>326</v>
      </c>
    </row>
    <row r="284" spans="4:4">
      <c r="D284" t="s">
        <v>327</v>
      </c>
    </row>
    <row r="285" spans="4:4">
      <c r="D285" t="s">
        <v>258</v>
      </c>
    </row>
    <row r="286" spans="4:4">
      <c r="D286" t="s">
        <v>328</v>
      </c>
    </row>
    <row r="287" spans="4:4">
      <c r="D287" t="s">
        <v>329</v>
      </c>
    </row>
    <row r="288" spans="4:4">
      <c r="D288" t="s">
        <v>259</v>
      </c>
    </row>
    <row r="289" spans="4:4">
      <c r="D289" t="s">
        <v>260</v>
      </c>
    </row>
    <row r="290" spans="4:4">
      <c r="D290" t="s">
        <v>261</v>
      </c>
    </row>
    <row r="291" spans="4:4">
      <c r="D291" t="s">
        <v>262</v>
      </c>
    </row>
    <row r="292" spans="4:4">
      <c r="D292" t="s">
        <v>263</v>
      </c>
    </row>
    <row r="293" spans="4:4">
      <c r="D293" t="s">
        <v>264</v>
      </c>
    </row>
    <row r="294" spans="4:4">
      <c r="D294" t="s">
        <v>265</v>
      </c>
    </row>
    <row r="295" spans="4:4">
      <c r="D295" t="s">
        <v>330</v>
      </c>
    </row>
    <row r="296" spans="4:4">
      <c r="D296" t="s">
        <v>331</v>
      </c>
    </row>
  </sheetData>
  <autoFilter ref="D1:K293"/>
  <phoneticPr fontId="37" type="noConversion"/>
  <conditionalFormatting sqref="A291:A1048576 A1 A3:A79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G10" sqref="G10"/>
    </sheetView>
  </sheetViews>
  <sheetFormatPr defaultRowHeight="15"/>
  <cols>
    <col min="2" max="2" width="7.140625" customWidth="1"/>
    <col min="3" max="5" width="10.42578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3" max="13" width="22.140625" customWidth="1"/>
    <col min="14" max="17" width="14.28515625" customWidth="1"/>
    <col min="18" max="18" width="22" customWidth="1"/>
    <col min="19" max="19" width="20.140625" customWidth="1"/>
  </cols>
  <sheetData>
    <row r="1" spans="1:20" s="4" customFormat="1" ht="41.45" customHeight="1">
      <c r="A1" s="4" t="s">
        <v>18</v>
      </c>
      <c r="B1" s="4" t="s">
        <v>28</v>
      </c>
      <c r="C1" s="4" t="s">
        <v>30</v>
      </c>
      <c r="D1" s="4" t="s">
        <v>41</v>
      </c>
      <c r="E1" s="4" t="s">
        <v>348</v>
      </c>
      <c r="F1" s="4" t="s">
        <v>21</v>
      </c>
      <c r="G1" s="4" t="s">
        <v>23</v>
      </c>
      <c r="H1" s="4" t="s">
        <v>47</v>
      </c>
      <c r="I1" s="4" t="s">
        <v>31</v>
      </c>
      <c r="J1" s="4" t="s">
        <v>38</v>
      </c>
      <c r="K1" s="4" t="s">
        <v>41</v>
      </c>
      <c r="L1" s="4" t="s">
        <v>525</v>
      </c>
      <c r="M1" s="4" t="s">
        <v>404</v>
      </c>
      <c r="N1" s="4" t="s">
        <v>22</v>
      </c>
      <c r="O1" s="4" t="s">
        <v>24</v>
      </c>
      <c r="P1" s="4" t="s">
        <v>29</v>
      </c>
      <c r="Q1" s="4" t="s">
        <v>32</v>
      </c>
      <c r="R1" s="5" t="s">
        <v>394</v>
      </c>
      <c r="S1" s="4" t="s">
        <v>4</v>
      </c>
      <c r="T1" s="4" t="s">
        <v>54</v>
      </c>
    </row>
    <row r="2" spans="1:20" ht="14.45" customHeight="1">
      <c r="D2" s="3" t="s">
        <v>0</v>
      </c>
      <c r="F2" s="3" t="s">
        <v>26</v>
      </c>
      <c r="G2" s="3" t="s">
        <v>33</v>
      </c>
      <c r="H2" s="3" t="s">
        <v>36</v>
      </c>
      <c r="I2" s="3" t="s">
        <v>56</v>
      </c>
      <c r="K2" s="3" t="s">
        <v>0</v>
      </c>
      <c r="L2" t="s">
        <v>526</v>
      </c>
      <c r="M2" s="3" t="s">
        <v>437</v>
      </c>
      <c r="N2" s="3" t="s">
        <v>595</v>
      </c>
      <c r="O2" s="3" t="s">
        <v>439</v>
      </c>
      <c r="P2" s="3" t="s">
        <v>61</v>
      </c>
      <c r="Q2" s="3" t="s">
        <v>0</v>
      </c>
      <c r="R2" t="s">
        <v>5</v>
      </c>
      <c r="S2" s="7" t="s">
        <v>63</v>
      </c>
      <c r="T2" s="3" t="s">
        <v>0</v>
      </c>
    </row>
    <row r="3" spans="1:20">
      <c r="B3">
        <v>2025</v>
      </c>
      <c r="C3" s="3" t="s">
        <v>44</v>
      </c>
      <c r="D3" s="3" t="s">
        <v>1</v>
      </c>
      <c r="E3" s="3" t="s">
        <v>521</v>
      </c>
      <c r="F3" s="3" t="s">
        <v>25</v>
      </c>
      <c r="G3" s="3" t="s">
        <v>2</v>
      </c>
      <c r="H3" s="3" t="s">
        <v>37</v>
      </c>
      <c r="I3" s="3" t="s">
        <v>57</v>
      </c>
      <c r="J3" s="3" t="s">
        <v>52</v>
      </c>
      <c r="K3" s="3" t="s">
        <v>1</v>
      </c>
      <c r="L3" t="s">
        <v>527</v>
      </c>
      <c r="M3" s="3" t="s">
        <v>598</v>
      </c>
      <c r="N3" s="3" t="s">
        <v>438</v>
      </c>
      <c r="O3" s="3"/>
      <c r="P3" s="3" t="s">
        <v>62</v>
      </c>
      <c r="Q3" s="3" t="s">
        <v>1</v>
      </c>
      <c r="R3" t="s">
        <v>6</v>
      </c>
      <c r="S3" s="7" t="s">
        <v>64</v>
      </c>
      <c r="T3" s="3" t="s">
        <v>1</v>
      </c>
    </row>
    <row r="4" spans="1:20">
      <c r="B4">
        <v>2026</v>
      </c>
      <c r="C4" s="3" t="s">
        <v>45</v>
      </c>
      <c r="D4" s="3"/>
      <c r="E4" s="3" t="s">
        <v>522</v>
      </c>
      <c r="F4" s="3"/>
      <c r="G4" t="s">
        <v>332</v>
      </c>
      <c r="H4" s="3" t="s">
        <v>613</v>
      </c>
      <c r="I4" s="3" t="s">
        <v>58</v>
      </c>
      <c r="J4" s="3" t="s">
        <v>53</v>
      </c>
      <c r="K4" s="3"/>
      <c r="L4" t="s">
        <v>528</v>
      </c>
      <c r="M4" s="3" t="s">
        <v>599</v>
      </c>
      <c r="N4" s="3" t="s">
        <v>596</v>
      </c>
      <c r="O4" s="3"/>
      <c r="P4" s="3"/>
      <c r="Q4" s="3"/>
      <c r="R4" t="s">
        <v>7</v>
      </c>
      <c r="S4" s="3" t="s">
        <v>615</v>
      </c>
    </row>
    <row r="5" spans="1:20">
      <c r="B5">
        <v>2027</v>
      </c>
      <c r="C5" s="3" t="s">
        <v>43</v>
      </c>
      <c r="D5" s="3"/>
      <c r="E5" s="3" t="s">
        <v>523</v>
      </c>
      <c r="F5" s="3"/>
      <c r="G5" s="3" t="s">
        <v>48</v>
      </c>
      <c r="H5" s="3" t="s">
        <v>624</v>
      </c>
      <c r="I5" t="s">
        <v>541</v>
      </c>
      <c r="K5" s="3"/>
      <c r="L5" t="s">
        <v>529</v>
      </c>
      <c r="M5" s="3" t="s">
        <v>600</v>
      </c>
      <c r="N5" s="3" t="s">
        <v>614</v>
      </c>
      <c r="O5" s="3"/>
      <c r="P5" s="3"/>
      <c r="Q5" s="3"/>
      <c r="R5" t="s">
        <v>8</v>
      </c>
      <c r="S5" s="3" t="s">
        <v>66</v>
      </c>
    </row>
    <row r="6" spans="1:20">
      <c r="C6" s="3" t="s">
        <v>42</v>
      </c>
      <c r="E6" s="3" t="s">
        <v>524</v>
      </c>
      <c r="G6" s="3" t="s">
        <v>49</v>
      </c>
      <c r="H6" s="3"/>
      <c r="I6" t="s">
        <v>540</v>
      </c>
      <c r="L6" t="s">
        <v>530</v>
      </c>
      <c r="M6" s="3" t="s">
        <v>601</v>
      </c>
      <c r="N6" s="3"/>
      <c r="R6" s="1" t="s">
        <v>9</v>
      </c>
      <c r="S6" s="3" t="s">
        <v>65</v>
      </c>
    </row>
    <row r="7" spans="1:20">
      <c r="C7" s="3" t="s">
        <v>349</v>
      </c>
      <c r="G7" s="3" t="s">
        <v>50</v>
      </c>
      <c r="H7" s="3"/>
      <c r="L7" t="s">
        <v>531</v>
      </c>
      <c r="M7" s="3" t="s">
        <v>619</v>
      </c>
      <c r="R7" t="s">
        <v>10</v>
      </c>
    </row>
    <row r="8" spans="1:20">
      <c r="G8" s="3" t="s">
        <v>51</v>
      </c>
      <c r="H8" s="3"/>
      <c r="L8" t="s">
        <v>532</v>
      </c>
      <c r="M8" s="3"/>
      <c r="R8" t="s">
        <v>11</v>
      </c>
    </row>
    <row r="9" spans="1:20">
      <c r="G9" s="3"/>
      <c r="H9" s="3"/>
      <c r="L9" t="s">
        <v>533</v>
      </c>
      <c r="M9" s="3"/>
      <c r="R9" t="s">
        <v>12</v>
      </c>
    </row>
    <row r="10" spans="1:20">
      <c r="L10" t="s">
        <v>534</v>
      </c>
      <c r="R10" t="s">
        <v>13</v>
      </c>
    </row>
    <row r="11" spans="1:20">
      <c r="L11" t="s">
        <v>535</v>
      </c>
      <c r="R11" t="s">
        <v>14</v>
      </c>
    </row>
    <row r="12" spans="1:20">
      <c r="L12" t="s">
        <v>536</v>
      </c>
      <c r="R12" t="s">
        <v>15</v>
      </c>
    </row>
    <row r="13" spans="1:20">
      <c r="L13" t="s">
        <v>537</v>
      </c>
      <c r="M13" s="3"/>
      <c r="R13" s="2" t="s">
        <v>16</v>
      </c>
    </row>
    <row r="14" spans="1:20">
      <c r="L14" t="s">
        <v>538</v>
      </c>
      <c r="M14" s="3"/>
      <c r="R14" s="2" t="s">
        <v>17</v>
      </c>
    </row>
    <row r="15" spans="1:20">
      <c r="M15" s="3"/>
    </row>
    <row r="16" spans="1:20">
      <c r="M16" s="3"/>
    </row>
    <row r="17" spans="13:13">
      <c r="M17" s="3"/>
    </row>
  </sheetData>
  <autoFilter ref="B1:S1"/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Item</vt:lpstr>
      <vt:lpstr>Warehouse Quote - ALL</vt:lpstr>
      <vt:lpstr>ValueSelect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2026-04-01T09:58:29Z</dcterms:modified>
</cp:coreProperties>
</file>