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CA9582AA-9BB1-4E56-BFD5-21BC87FD5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[13]!Table1[[#All],[BEDSKIRTS]]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7" l="1"/>
  <c r="AW9" i="7" s="1"/>
  <c r="AG9" i="7"/>
  <c r="AB9" i="7"/>
  <c r="AC9" i="7" s="1"/>
  <c r="AE9" i="7" s="1"/>
  <c r="AH9" i="7"/>
  <c r="AX8" i="7"/>
  <c r="AW8" i="7" s="1"/>
  <c r="AG8" i="7"/>
  <c r="AB8" i="7"/>
  <c r="AC8" i="7" s="1"/>
  <c r="AE8" i="7" s="1"/>
  <c r="AX7" i="7"/>
  <c r="AW7" i="7" s="1"/>
  <c r="AG7" i="7"/>
  <c r="AC7" i="7"/>
  <c r="AE7" i="7" s="1"/>
  <c r="AB7" i="7"/>
  <c r="AH7" i="7"/>
  <c r="AX6" i="7"/>
  <c r="AW6" i="7" s="1"/>
  <c r="AG6" i="7"/>
  <c r="AB6" i="7"/>
  <c r="AC6" i="7" s="1"/>
  <c r="AE6" i="7" s="1"/>
  <c r="AI6" i="7" s="1"/>
  <c r="AH6" i="7"/>
  <c r="AX5" i="7"/>
  <c r="AW5" i="7" s="1"/>
  <c r="AB5" i="7"/>
  <c r="AC5" i="7" s="1"/>
  <c r="AE5" i="7" s="1"/>
  <c r="AX4" i="7"/>
  <c r="AW4" i="7" s="1"/>
  <c r="AB4" i="7"/>
  <c r="AC4" i="7" s="1"/>
  <c r="AE4" i="7" s="1"/>
  <c r="AX3" i="7"/>
  <c r="AW3" i="7" s="1"/>
  <c r="AB3" i="7"/>
  <c r="AC3" i="7" s="1"/>
  <c r="AE3" i="7" s="1"/>
  <c r="AX2" i="7"/>
  <c r="AC2" i="7"/>
  <c r="AE2" i="7" s="1"/>
  <c r="AB2" i="7"/>
  <c r="AK4" i="7" l="1"/>
  <c r="AO4" i="7"/>
  <c r="AW2" i="7"/>
  <c r="AS6" i="7"/>
  <c r="AK6" i="7"/>
  <c r="AP6" i="7"/>
  <c r="AO6" i="7"/>
  <c r="AM6" i="7"/>
  <c r="AS8" i="7"/>
  <c r="AK8" i="7"/>
  <c r="AO8" i="7"/>
  <c r="AM8" i="7"/>
  <c r="AH5" i="7"/>
  <c r="AI5" i="7"/>
  <c r="AH3" i="7"/>
  <c r="AI3" i="7" s="1"/>
  <c r="AO5" i="7"/>
  <c r="AS5" i="7"/>
  <c r="AK5" i="7"/>
  <c r="AM5" i="7"/>
  <c r="AO7" i="7"/>
  <c r="AM7" i="7"/>
  <c r="AS7" i="7"/>
  <c r="AK7" i="7"/>
  <c r="AI9" i="7"/>
  <c r="AO9" i="7"/>
  <c r="AM9" i="7"/>
  <c r="AS9" i="7"/>
  <c r="AK9" i="7"/>
  <c r="AS3" i="7"/>
  <c r="AK3" i="7"/>
  <c r="AP3" i="7"/>
  <c r="AO3" i="7"/>
  <c r="AM3" i="7"/>
  <c r="AS4" i="7"/>
  <c r="AP5" i="7"/>
  <c r="AI7" i="7"/>
  <c r="AP7" i="7"/>
  <c r="AP9" i="7"/>
  <c r="AH2" i="7"/>
  <c r="AI2" i="7" s="1"/>
  <c r="AM4" i="7"/>
  <c r="AH8" i="7"/>
  <c r="AI8" i="7" s="1"/>
  <c r="AP8" i="7"/>
  <c r="AH4" i="7"/>
  <c r="AI4" i="7" s="1"/>
  <c r="AP4" i="7"/>
  <c r="AM2" i="7" l="1"/>
  <c r="AK2" i="7"/>
  <c r="AS2" i="7"/>
  <c r="AO2" i="7"/>
  <c r="AT2" i="7" s="1"/>
  <c r="AU2" i="7" s="1"/>
  <c r="AV2" i="7" s="1"/>
  <c r="AP2" i="7"/>
  <c r="AT4" i="7"/>
  <c r="AU4" i="7"/>
  <c r="AV4" i="7" s="1"/>
  <c r="AT3" i="7"/>
  <c r="AU3" i="7" s="1"/>
  <c r="AV3" i="7" s="1"/>
  <c r="AT9" i="7"/>
  <c r="AU9" i="7" s="1"/>
  <c r="AV9" i="7" s="1"/>
  <c r="AT5" i="7"/>
  <c r="AU5" i="7"/>
  <c r="AV5" i="7" s="1"/>
  <c r="AT7" i="7"/>
  <c r="AU7" i="7" s="1"/>
  <c r="AV7" i="7" s="1"/>
  <c r="AT6" i="7"/>
  <c r="AU6" i="7" s="1"/>
  <c r="AV6" i="7" s="1"/>
  <c r="AT8" i="7"/>
  <c r="AU8" i="7" s="1"/>
  <c r="AV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<sst xmlns="http://schemas.openxmlformats.org/spreadsheetml/2006/main" count="151" uniqueCount="77">
  <si>
    <t>Sarina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</si>
  <si>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</si>
  <si>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</si>
  <si>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</si>
  <si>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</si>
  <si>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</si>
  <si>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</si>
  <si>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</si>
  <si>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</si>
  <si>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</si>
  <si>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</si>
  <si>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</si>
  <si>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</si>
  <si>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</si>
  <si>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</si>
  <si>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</si>
  <si>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</si>
  <si>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</si>
  <si>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</si>
  <si>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</si>
  <si>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</si>
  <si>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</si>
  <si>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</si>
  <si>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</si>
  <si>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</si>
  <si>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</si>
  <si>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</si>
  <si>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</si>
  <si>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</si>
  <si>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</si>
  <si>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</si>
  <si>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</si>
  <si>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</si>
  <si>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</si>
  <si>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</si>
  <si>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</si>
  <si>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</si>
  <si>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</si>
  <si>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</si>
  <si>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</si>
  <si>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</si>
  <si>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</si>
  <si>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</si>
  <si>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</si>
  <si>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</si>
  <si>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</si>
  <si>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</si>
  <si>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</si>
  <si>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</si>
  <si>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</si>
  <si>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</si>
  <si>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</si>
  <si>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</si>
  <si>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</si>
  <si>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</si>
  <si>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</si>
  <si>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1st shipment with production lead time</t>
  </si>
  <si>
    <t xml:space="preserve">2nd shipment 8wks after 1st shipment
</t>
  </si>
  <si>
    <t>5 Pieces 100% Cotton Comforter Set</t>
  </si>
  <si>
    <t>5 Pieces Comforter Set</t>
  </si>
  <si>
    <t>Comforter/Shams: 100% T180 cotton floral print face; Back: T180 cotton poly blend cross weave, rotaty print of stripes.  comforter/shams with 2.5" double layer ruffle. 230gsm poly fill.
Dec pillow: CVC crossweave cover, poly filling</t>
  </si>
  <si>
    <t>Face: 100% cotton
Back: cotton poly blend</t>
  </si>
  <si>
    <t>Full/Queen
1 Comforter 90"W x 90"L + 2.5"
2 Standard Shams 20"W x 26"L + 2.5"(2)
1 Decorative Pillow 16"W x 16"L
1 Decorative Pillow 10"W x 20"L + 2"</t>
  </si>
  <si>
    <t>Blue</t>
  </si>
  <si>
    <t>Set</t>
  </si>
  <si>
    <t>Partially Compressed</t>
  </si>
  <si>
    <t>9404.40.9022</t>
  </si>
  <si>
    <t>King
1 Comforter 104"W x 92"L + 2.5"
2 King Shams 20"W x 36"L + 2.5"(2)
1 Decorative Pillow 16"W x 16"L
1 Decorative Pillow 10"W x 20"L + 2"</t>
  </si>
  <si>
    <t>Pink</t>
  </si>
  <si>
    <t>DUVET&amp;DUVET SET</t>
  </si>
  <si>
    <t>3 Pieces 100% Cotton Duvet Cover Set</t>
  </si>
  <si>
    <t>3 PCS Duvet Cover Set</t>
  </si>
  <si>
    <t>Duvet Cover/Shams: 100% T180 cotton floral print face; Back: T180 cotton poly blend cross weave, rotaty print of stripes.  Duvet Cover/Shams with 2.5" double layer ruffle</t>
  </si>
  <si>
    <t>Queen
1 Duvet Cover 90"W x 90"L + 2.5"
2 Standard Shams 20"W x 26"L + 2.5"(2)</t>
  </si>
  <si>
    <t>Normal</t>
  </si>
  <si>
    <t>6302.21.5050</t>
  </si>
  <si>
    <t>King
1 Duvet Cover 104"W x 92"L + 2.5"
2 King Shams 20"W x 36"L + 2.5"(2)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</si>
</sst>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1" formatCode="0.0%"/>
    <numFmt numFmtId="182" formatCode="[$¥-478]#,##0.00"/>
    <numFmt numFmtId="183" formatCode="0.0"/>
    <numFmt numFmtId="184" formatCode="0.000"/>
    <numFmt numFmtId="185" formatCode="[$$-481]#,##0.00_);[Red]\([$$-481]#,##0.00\)"/>
    <numFmt numFmtId="186" formatCode="0.00_);[Red]\(0.00\)"/>
    <numFmt numFmtId="187" formatCode="0_);[Red]\(0\)"/>
  </numFmts>
  <fonts count="10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0" fontId="8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8" fillId="0" borderId="0"/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2" applyAlignment="1">
      <alignment wrapText="1"/>
    </xf>
    <xf numFmtId="181" fontId="0" fillId="0" borderId="0" xfId="0" applyNumberFormat="1">
      <alignment vertical="center"/>
    </xf>
    <xf numFmtId="0" fontId="1" fillId="0" borderId="1" xfId="12" applyFont="1" applyBorder="1" applyAlignment="1">
      <alignment horizontal="center" wrapText="1"/>
    </xf>
    <xf numFmtId="0" fontId="1" fillId="6" borderId="1" xfId="12" applyFont="1" applyFill="1" applyBorder="1" applyAlignment="1">
      <alignment horizontal="center" wrapText="1"/>
    </xf>
    <xf numFmtId="0" fontId="4" fillId="6" borderId="1" xfId="12" applyFont="1" applyFill="1" applyBorder="1" applyAlignment="1">
      <alignment horizontal="center" wrapText="1"/>
    </xf>
    <xf numFmtId="0" fontId="4" fillId="3" borderId="1" xfId="12" applyFont="1" applyFill="1" applyBorder="1" applyAlignment="1">
      <alignment horizontal="center" wrapText="1"/>
    </xf>
    <xf numFmtId="0" fontId="1" fillId="3" borderId="1" xfId="12" applyFont="1" applyFill="1" applyBorder="1" applyAlignment="1">
      <alignment horizontal="center" wrapText="1"/>
    </xf>
    <xf numFmtId="182" fontId="1" fillId="4" borderId="1" xfId="12" applyNumberFormat="1" applyFont="1" applyFill="1" applyBorder="1" applyAlignment="1">
      <alignment horizontal="center" wrapText="1"/>
    </xf>
    <xf numFmtId="2" fontId="1" fillId="4" borderId="1" xfId="12" applyNumberFormat="1" applyFont="1" applyFill="1" applyBorder="1" applyAlignment="1">
      <alignment horizontal="center" wrapText="1"/>
    </xf>
    <xf numFmtId="179" fontId="6" fillId="4" borderId="1" xfId="13" applyNumberFormat="1" applyFont="1" applyFill="1" applyBorder="1" applyAlignment="1">
      <alignment wrapText="1"/>
    </xf>
    <xf numFmtId="179" fontId="1" fillId="7" borderId="2" xfId="12" applyNumberFormat="1" applyFont="1" applyFill="1" applyBorder="1" applyAlignment="1">
      <alignment horizontal="center" wrapText="1"/>
    </xf>
    <xf numFmtId="179" fontId="1" fillId="4" borderId="1" xfId="12" applyNumberFormat="1" applyFont="1" applyFill="1" applyBorder="1" applyAlignment="1">
      <alignment horizontal="center" wrapText="1"/>
    </xf>
    <xf numFmtId="0" fontId="4" fillId="0" borderId="1" xfId="12" applyFont="1" applyBorder="1" applyAlignment="1">
      <alignment horizontal="center" wrapText="1"/>
    </xf>
    <xf numFmtId="183" fontId="1" fillId="0" borderId="1" xfId="12" applyNumberFormat="1" applyFont="1" applyBorder="1" applyAlignment="1">
      <alignment horizontal="center" wrapText="1"/>
    </xf>
    <xf numFmtId="2" fontId="1" fillId="0" borderId="1" xfId="12" applyNumberFormat="1" applyFont="1" applyBorder="1" applyAlignment="1">
      <alignment horizontal="center" wrapText="1"/>
    </xf>
    <xf numFmtId="1" fontId="1" fillId="0" borderId="1" xfId="12" applyNumberFormat="1" applyFont="1" applyBorder="1" applyAlignment="1">
      <alignment horizontal="center" wrapText="1"/>
    </xf>
    <xf numFmtId="184" fontId="6" fillId="0" borderId="1" xfId="13" applyNumberFormat="1" applyFont="1" applyBorder="1" applyAlignment="1">
      <alignment wrapText="1"/>
    </xf>
    <xf numFmtId="1" fontId="6" fillId="0" borderId="1" xfId="13" applyNumberFormat="1" applyFont="1" applyBorder="1" applyAlignment="1">
      <alignment wrapText="1"/>
    </xf>
    <xf numFmtId="179" fontId="6" fillId="0" borderId="1" xfId="13" applyNumberFormat="1" applyFont="1" applyBorder="1" applyAlignment="1">
      <alignment wrapText="1"/>
    </xf>
    <xf numFmtId="10" fontId="1" fillId="0" borderId="1" xfId="12" applyNumberFormat="1" applyFont="1" applyBorder="1" applyAlignment="1">
      <alignment horizontal="center" wrapText="1"/>
    </xf>
    <xf numFmtId="179" fontId="6" fillId="2" borderId="1" xfId="13" applyNumberFormat="1" applyFont="1" applyFill="1" applyBorder="1" applyAlignment="1">
      <alignment wrapText="1"/>
    </xf>
    <xf numFmtId="181" fontId="6" fillId="2" borderId="1" xfId="13" applyNumberFormat="1" applyFont="1" applyFill="1" applyBorder="1" applyAlignment="1">
      <alignment wrapText="1"/>
    </xf>
    <xf numFmtId="179" fontId="1" fillId="2" borderId="1" xfId="12" applyNumberFormat="1" applyFont="1" applyFill="1" applyBorder="1" applyAlignment="1">
      <alignment horizontal="center" wrapText="1"/>
    </xf>
    <xf numFmtId="10" fontId="1" fillId="2" borderId="1" xfId="12" applyNumberFormat="1" applyFont="1" applyFill="1" applyBorder="1" applyAlignment="1">
      <alignment horizontal="center" wrapText="1"/>
    </xf>
    <xf numFmtId="0" fontId="1" fillId="5" borderId="1" xfId="12" applyFont="1" applyFill="1" applyBorder="1" applyAlignment="1">
      <alignment horizontal="center" wrapText="1"/>
    </xf>
    <xf numFmtId="0" fontId="3" fillId="8" borderId="1" xfId="2" applyFill="1" applyBorder="1" applyAlignment="1">
      <alignment horizontal="center" vertical="center" wrapText="1"/>
    </xf>
    <xf numFmtId="0" fontId="2" fillId="0" borderId="1" xfId="12" applyBorder="1" applyAlignment="1">
      <alignment horizontal="center" wrapText="1"/>
    </xf>
    <xf numFmtId="0" fontId="2" fillId="0" borderId="1" xfId="12" applyBorder="1" applyAlignment="1">
      <alignment wrapText="1"/>
    </xf>
    <xf numFmtId="185" fontId="2" fillId="0" borderId="1" xfId="12" applyNumberFormat="1" applyBorder="1" applyAlignment="1">
      <alignment wrapText="1"/>
    </xf>
    <xf numFmtId="0" fontId="2" fillId="0" borderId="1" xfId="12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186" fontId="2" fillId="0" borderId="1" xfId="12" applyNumberFormat="1" applyBorder="1" applyAlignment="1">
      <alignment wrapText="1"/>
    </xf>
    <xf numFmtId="2" fontId="2" fillId="0" borderId="1" xfId="12" applyNumberFormat="1" applyBorder="1" applyAlignment="1">
      <alignment wrapText="1"/>
    </xf>
    <xf numFmtId="179" fontId="2" fillId="10" borderId="1" xfId="7" applyNumberFormat="1" applyFont="1" applyFill="1" applyBorder="1" applyAlignment="1">
      <alignment wrapText="1"/>
    </xf>
    <xf numFmtId="179" fontId="2" fillId="0" borderId="2" xfId="12" applyNumberFormat="1" applyBorder="1" applyAlignment="1">
      <alignment wrapText="1"/>
    </xf>
    <xf numFmtId="179" fontId="2" fillId="0" borderId="1" xfId="12" applyNumberFormat="1" applyBorder="1" applyAlignment="1">
      <alignment wrapText="1"/>
    </xf>
    <xf numFmtId="183" fontId="2" fillId="0" borderId="1" xfId="12" applyNumberFormat="1" applyBorder="1" applyAlignment="1">
      <alignment wrapText="1"/>
    </xf>
    <xf numFmtId="1" fontId="2" fillId="0" borderId="1" xfId="12" applyNumberFormat="1" applyBorder="1" applyAlignment="1">
      <alignment wrapText="1"/>
    </xf>
    <xf numFmtId="184" fontId="2" fillId="10" borderId="1" xfId="12" applyNumberFormat="1" applyFill="1" applyBorder="1" applyAlignment="1">
      <alignment wrapText="1"/>
    </xf>
    <xf numFmtId="1" fontId="2" fillId="10" borderId="1" xfId="12" applyNumberFormat="1" applyFill="1" applyBorder="1" applyAlignment="1">
      <alignment wrapText="1"/>
    </xf>
    <xf numFmtId="176" fontId="5" fillId="0" borderId="1" xfId="12" applyNumberFormat="1" applyFont="1" applyBorder="1" applyAlignment="1">
      <alignment wrapText="1"/>
    </xf>
    <xf numFmtId="179" fontId="2" fillId="10" borderId="1" xfId="12" applyNumberFormat="1" applyFill="1" applyBorder="1" applyAlignment="1">
      <alignment wrapText="1"/>
    </xf>
    <xf numFmtId="0" fontId="5" fillId="0" borderId="1" xfId="12" applyFont="1" applyBorder="1" applyAlignment="1">
      <alignment wrapText="1"/>
    </xf>
    <xf numFmtId="10" fontId="5" fillId="0" borderId="1" xfId="12" applyNumberFormat="1" applyFont="1" applyBorder="1" applyAlignment="1">
      <alignment wrapText="1"/>
    </xf>
    <xf numFmtId="10" fontId="2" fillId="0" borderId="1" xfId="12" applyNumberFormat="1" applyBorder="1" applyAlignment="1">
      <alignment wrapText="1"/>
    </xf>
    <xf numFmtId="181" fontId="5" fillId="10" borderId="1" xfId="11" applyNumberFormat="1" applyFont="1" applyFill="1" applyBorder="1" applyAlignment="1">
      <alignment wrapText="1"/>
    </xf>
    <xf numFmtId="179" fontId="5" fillId="0" borderId="1" xfId="12" applyNumberFormat="1" applyFont="1" applyBorder="1" applyAlignment="1">
      <alignment wrapText="1"/>
    </xf>
    <xf numFmtId="187" fontId="2" fillId="0" borderId="1" xfId="12" applyNumberFormat="1" applyBorder="1" applyAlignment="1">
      <alignment horizontal="center" wrapText="1"/>
    </xf>
    <xf numFmtId="187" fontId="2" fillId="0" borderId="1" xfId="12" applyNumberFormat="1" applyBorder="1" applyAlignment="1">
      <alignment wrapText="1"/>
    </xf>
    <xf numFmtId="10" fontId="5" fillId="9" borderId="1" xfId="12" applyNumberFormat="1" applyFont="1" applyFill="1" applyBorder="1" applyAlignment="1">
      <alignment wrapText="1"/>
    </xf>
    <xf numFmtId="0" fontId="2" fillId="0" borderId="3" xfId="12" applyBorder="1" applyAlignment="1">
      <alignment horizontal="center"/>
    </xf>
    <xf numFmtId="0" fontId="2" fillId="0" borderId="4" xfId="12" applyBorder="1" applyAlignment="1">
      <alignment horizontal="center"/>
    </xf>
    <xf numFmtId="0" fontId="2" fillId="0" borderId="1" xfId="12" applyBorder="1" applyAlignment="1">
      <alignment horizontal="center"/>
    </xf>
    <xf numFmtId="0" fontId="2" fillId="9" borderId="1" xfId="12" applyFill="1" applyBorder="1" applyAlignment="1">
      <alignment horizontal="center" vertical="center" wrapText="1"/>
    </xf>
  </cellXfs>
  <cellStyles count="14">
    <cellStyle name="Currency 2" xfId="7" xr:uid="{00000000-0005-0000-0000-000038000000}"/>
    <cellStyle name="Currency 2 3 2" xfId="6" xr:uid="{00000000-0005-0000-0000-000037000000}"/>
    <cellStyle name="Currency_Sheet1 2" xfId="1" xr:uid="{00000000-0005-0000-0000-000031000000}"/>
    <cellStyle name="Normal 12" xfId="5" xr:uid="{00000000-0005-0000-0000-000036000000}"/>
    <cellStyle name="Normal 2" xfId="12" xr:uid="{00000000-0005-0000-0000-00003D000000}"/>
    <cellStyle name="Normal 2 18 2" xfId="13" xr:uid="{00000000-0005-0000-0000-00003E000000}"/>
    <cellStyle name="Normal 9 2 4" xfId="4" xr:uid="{00000000-0005-0000-0000-000034000000}"/>
    <cellStyle name="Normal_Copy of Request For Quote -- updated by VV on 043008 FINAL FINAL (4)" xfId="9" xr:uid="{00000000-0005-0000-0000-00003A000000}"/>
    <cellStyle name="Normal_Fashion Bedding Fall 2012 2" xfId="2" xr:uid="{00000000-0005-0000-0000-000032000000}"/>
    <cellStyle name="Percent 2" xfId="11" xr:uid="{00000000-0005-0000-0000-00003C000000}"/>
    <cellStyle name="Style 1" xfId="8" xr:uid="{00000000-0005-0000-0000-000039000000}"/>
    <cellStyle name="常规" xfId="0" builtinId="0"/>
    <cellStyle name="常规 8" xfId="10" xr:uid="{00000000-0005-0000-0000-00003B000000}"/>
    <cellStyle name="样式 1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S:\Kristina%20Lance-Bedding\MYTEX\POS%202015\MYTEX%20FEB-MAR%20IMPORTS.xlsx?DD4CAE15" TargetMode="External"/><Relationship Id="rId1" Type="http://schemas.openxmlformats.org/officeDocument/2006/relationships/externalLinkPath" Target="file:///\\DD4CAE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Documents%20and%20Settings/zhangqing/&#26700;&#38754;/BBB/item%20set%20up/Final/BBB_Bombay_Cambay_Item%20Set%20Up_20111021.XLS?0F410088" TargetMode="External"/><Relationship Id="rId1" Type="http://schemas.openxmlformats.org/officeDocument/2006/relationships/externalLinkPath" Target="file:///\\0F410088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FD707599" TargetMode="External"/><Relationship Id="rId1" Type="http://schemas.openxmlformats.org/officeDocument/2006/relationships/externalLinkPath" Target="file:///\\FD707599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joyce/customer/CS/CS%20stock%20list(ET)-081030.xls?AFC2C3E6" TargetMode="External"/><Relationship Id="rId1" Type="http://schemas.openxmlformats.org/officeDocument/2006/relationships/externalLinkPath" Target="file:///\\AFC2C3E6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C:/Users/Minhas/AppData/Local/Microsoft/Windows/INetCache/Content.Outlook/VJ2E5VPJ/FA20%20BIG%20ONE%20JERSEY.xlsx" TargetMode="External"/><Relationship Id="rId1" Type="http://schemas.openxmlformats.org/officeDocument/2006/relationships/externalLinkPath" Target="/Users/Lululin/Library/Containers/com.microsoft.Outlook/Data/tmp/Outlook%20Temp/C:/Users/Minhas/AppData/Local/Microsoft/Windows/INetCache/Content.Outlook/VJ2E5VPJ/FA20%20BIG%20ONE%20JERSEY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Darcy/JLA%20Ecomm-%20MP%20Darcy%20commitment-%2009272025.xlsx" TargetMode="External"/><Relationship Id="rId1" Type="http://schemas.openxmlformats.org/officeDocument/2006/relationships/externalLinkPath" Target="/Users/Lululin/Library/Containers/com.microsoft.Outlook/Data/tmp/Outlook%20Temp/192.168.20.8/Users/Lululin/Desktop/Adult%202025/Darcy/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Users/ying.gu/AppData/Local/Microsoft/Windows/Temporary%20Internet%20Files/OLK784B/tex%20fleece%204-17-12%20(2).xls?FB29A32E" TargetMode="External"/><Relationship Id="rId1" Type="http://schemas.openxmlformats.org/officeDocument/2006/relationships/externalLinkPath" Target="file:///\\FB29A32E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DVD/AppData/Local/Microsoft/Windows/Temporary%20Internet%20Files/Content.Outlook/UNTFDTPU/ITP%20-%20SP%20PROMO%205PC%20COMF-2.xlsx?37FCBB35" TargetMode="External"/><Relationship Id="rId1" Type="http://schemas.openxmlformats.org/officeDocument/2006/relationships/externalLinkPath" Target="file:///\\37FCBB35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Adele/&#26032;&#39068;&#33394;/192.168.20.8/joyce/customer/CS/CS%20stock%20list(ET)-081030.xls" TargetMode="External"/><Relationship Id="rId1" Type="http://schemas.openxmlformats.org/officeDocument/2006/relationships/externalLinkPath" Target="/Users/Lululin/Library/Containers/com.microsoft.Outlook/Data/tmp/Outlook%20Temp/192.168.20.8/Users/Lululin/Desktop/Adult%202025/Adele/&#26032;&#39068;&#33394;/192.168.20.8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9C942473" TargetMode="External"/><Relationship Id="rId1" Type="http://schemas.openxmlformats.org/officeDocument/2006/relationships/externalLinkPath" Target="file:///\\9C942473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F79A7EB9" TargetMode="External"/><Relationship Id="rId1" Type="http://schemas.openxmlformats.org/officeDocument/2006/relationships/externalLinkPath" Target="file:///\\F79A7EB9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8ACE7EE/Temporary%20Inter" TargetMode="External"/><Relationship Id="rId1" Type="http://schemas.openxmlformats.org/officeDocument/2006/relationships/externalLinkPath" Target="/Users/Lululin/Library/Containers/com.microsoft.Outlook/Data/tmp/Outlook%20Temp/192.168.20.8/Users/Lululin/Desktop/Adult%202025/Adele/&#26032;&#39068;&#33394;/192.168.20.8/Users/Lululin/Desktop/Adult%202025/Darcy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192.168.20.8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192.168.20.8/Users/Lululin/Desktop/Adult%202025/Adele/&#26032;&#39068;&#33394;/192.168.20.8/Users/Lululin/Desktop/Adult%202025/Darcy/192.168.20.8/SLard%20-%20Design/Customs%20Memo/Master%20Copy%20Quote%20Sheet%202.xls?F2E2B1A3" TargetMode="External"/><Relationship Id="rId1" Type="http://schemas.openxmlformats.org/officeDocument/2006/relationships/externalLinkPath" Target="file:///\\F2E2B1A3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C9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 activeCell="I4" sqref="I4"/>
    </sheetView>
  </sheetViews>
  <sheetFormatPr defaultColWidth="9.25" defaultRowHeight="13.5" x14ac:dyDescent="0.15"/>
  <cols>
    <col min="2" max="2" width="22.625" customWidth="1"/>
    <col min="3" max="3" width="16.5" customWidth="1"/>
    <col min="4" max="4" width="21.75" customWidth="1"/>
    <col min="5" max="5" width="11.5" customWidth="1"/>
    <col min="6" max="6" width="10.75" customWidth="1"/>
    <col min="8" max="8" width="19.75" customWidth="1"/>
    <col min="9" max="9" width="18.125" customWidth="1"/>
    <col min="10" max="10" width="53.125" customWidth="1"/>
    <col min="11" max="11" width="17.25" customWidth="1"/>
    <col min="12" max="12" width="35.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47" width="11.875" customWidth="1"/>
    <col min="48" max="48" width="11.875" style="3" customWidth="1"/>
    <col min="49" max="52" width="11.875" customWidth="1"/>
    <col min="53" max="53" width="23" customWidth="1"/>
    <col min="54" max="55" width="9.25" hidden="1" customWidth="1"/>
    <col min="56" max="56" width="33" customWidth="1"/>
  </cols>
  <sheetData>
    <row r="1" spans="1:55" s="2" customFormat="1" ht="63.6" customHeight="1" x14ac:dyDescent="0.25">
      <c r="A1" s="4" t="s">
        <v>5</v>
      </c>
      <c r="B1" s="4" t="s">
        <v>6</v>
      </c>
      <c r="C1" s="5" t="s">
        <v>7</v>
      </c>
      <c r="D1" s="6" t="s">
        <v>1</v>
      </c>
      <c r="E1" s="6" t="s">
        <v>3</v>
      </c>
      <c r="F1" s="7" t="s">
        <v>8</v>
      </c>
      <c r="G1" s="5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5" t="s">
        <v>16</v>
      </c>
      <c r="O1" s="5" t="s">
        <v>17</v>
      </c>
      <c r="P1" s="8" t="s">
        <v>18</v>
      </c>
      <c r="Q1" s="9" t="s">
        <v>19</v>
      </c>
      <c r="R1" s="10" t="s">
        <v>20</v>
      </c>
      <c r="S1" s="11" t="s">
        <v>21</v>
      </c>
      <c r="T1" s="12" t="s">
        <v>22</v>
      </c>
      <c r="U1" s="13" t="s">
        <v>23</v>
      </c>
      <c r="V1" s="14" t="s">
        <v>24</v>
      </c>
      <c r="W1" s="15" t="s">
        <v>25</v>
      </c>
      <c r="X1" s="15" t="s">
        <v>26</v>
      </c>
      <c r="Y1" s="15" t="s">
        <v>27</v>
      </c>
      <c r="Z1" s="16" t="s">
        <v>28</v>
      </c>
      <c r="AA1" s="17" t="s">
        <v>29</v>
      </c>
      <c r="AB1" s="18" t="s">
        <v>30</v>
      </c>
      <c r="AC1" s="19" t="s">
        <v>31</v>
      </c>
      <c r="AD1" s="4" t="s">
        <v>32</v>
      </c>
      <c r="AE1" s="20" t="s">
        <v>33</v>
      </c>
      <c r="AF1" s="4" t="s">
        <v>34</v>
      </c>
      <c r="AG1" s="21" t="s">
        <v>35</v>
      </c>
      <c r="AH1" s="20" t="s">
        <v>36</v>
      </c>
      <c r="AI1" s="20" t="s">
        <v>37</v>
      </c>
      <c r="AJ1" s="21" t="s">
        <v>38</v>
      </c>
      <c r="AK1" s="20" t="s">
        <v>39</v>
      </c>
      <c r="AL1" s="21" t="s">
        <v>40</v>
      </c>
      <c r="AM1" s="20" t="s">
        <v>41</v>
      </c>
      <c r="AN1" s="21" t="s">
        <v>42</v>
      </c>
      <c r="AO1" s="20" t="s">
        <v>43</v>
      </c>
      <c r="AP1" s="20" t="s">
        <v>44</v>
      </c>
      <c r="AQ1" s="14" t="s">
        <v>45</v>
      </c>
      <c r="AR1" s="21" t="s">
        <v>46</v>
      </c>
      <c r="AS1" s="20" t="s">
        <v>47</v>
      </c>
      <c r="AT1" s="20" t="s">
        <v>48</v>
      </c>
      <c r="AU1" s="22" t="s">
        <v>49</v>
      </c>
      <c r="AV1" s="23" t="s">
        <v>50</v>
      </c>
      <c r="AW1" s="22" t="s">
        <v>51</v>
      </c>
      <c r="AX1" s="22" t="s">
        <v>52</v>
      </c>
      <c r="AY1" s="24" t="s">
        <v>53</v>
      </c>
      <c r="AZ1" s="25" t="s">
        <v>54</v>
      </c>
      <c r="BA1" s="26" t="s">
        <v>55</v>
      </c>
      <c r="BB1" s="27" t="s">
        <v>56</v>
      </c>
      <c r="BC1" s="27" t="s">
        <v>57</v>
      </c>
    </row>
    <row r="2" spans="1:55" s="2" customFormat="1" ht="83.1" customHeight="1" x14ac:dyDescent="0.25">
      <c r="A2" s="28">
        <v>1</v>
      </c>
      <c r="B2" s="52"/>
      <c r="C2" s="55"/>
      <c r="D2" s="1" t="s">
        <v>2</v>
      </c>
      <c r="E2" s="29"/>
      <c r="F2" s="1" t="s">
        <v>4</v>
      </c>
      <c r="G2" s="29" t="s">
        <v>0</v>
      </c>
      <c r="H2" s="29" t="s">
        <v>58</v>
      </c>
      <c r="I2" s="29" t="s">
        <v>59</v>
      </c>
      <c r="J2" s="30" t="s">
        <v>60</v>
      </c>
      <c r="K2" s="29" t="s">
        <v>61</v>
      </c>
      <c r="L2" s="31" t="s">
        <v>62</v>
      </c>
      <c r="M2" s="29" t="s">
        <v>63</v>
      </c>
      <c r="N2" s="32"/>
      <c r="O2" s="32"/>
      <c r="P2" s="29" t="s">
        <v>64</v>
      </c>
      <c r="Q2" s="33"/>
      <c r="R2" s="34"/>
      <c r="S2" s="35">
        <v>26.37</v>
      </c>
      <c r="T2" s="36">
        <v>26.37</v>
      </c>
      <c r="U2" s="37"/>
      <c r="V2" s="29" t="s">
        <v>65</v>
      </c>
      <c r="W2" s="38">
        <v>60</v>
      </c>
      <c r="X2" s="38">
        <v>48</v>
      </c>
      <c r="Y2" s="38">
        <v>23</v>
      </c>
      <c r="Z2" s="34">
        <v>2</v>
      </c>
      <c r="AA2" s="39">
        <v>1</v>
      </c>
      <c r="AB2" s="40">
        <f t="shared" ref="AB2:AB9" si="0">IF(W2="","",W2*X2*Y2/1000000)</f>
        <v>6.6239999999999993E-2</v>
      </c>
      <c r="AC2" s="41">
        <f t="shared" ref="AC2:AC9" si="1">IF(AA2="","",65/AB2*AA2)</f>
        <v>981.28019323671504</v>
      </c>
      <c r="AD2" s="42">
        <v>3400</v>
      </c>
      <c r="AE2" s="43">
        <f t="shared" ref="AE2:AE9" si="2">IF(ISERROR(AD2/AC2),"",AD2/AC2)</f>
        <v>3.4648615384615384</v>
      </c>
      <c r="AF2" s="44" t="s">
        <v>66</v>
      </c>
      <c r="AG2" s="45">
        <v>0.22800000000000001</v>
      </c>
      <c r="AH2" s="43">
        <f t="shared" ref="AH2:AH9" si="3">IF(ISERROR(T2*AG2),"",T2*AG2)</f>
        <v>6.0123600000000001</v>
      </c>
      <c r="AI2" s="43">
        <f t="shared" ref="AI2:AI9" si="4">IF(ISERROR(T2+AE2+AH2),"",T2+AE2+AH2)</f>
        <v>35.84722153846154</v>
      </c>
      <c r="AJ2" s="46">
        <v>0.06</v>
      </c>
      <c r="AK2" s="43">
        <f t="shared" ref="AK2:AK9" si="5">IF(ISERROR(AW2*AJ2),"",AW2*AJ2)</f>
        <v>3.714</v>
      </c>
      <c r="AL2" s="46">
        <v>0.1</v>
      </c>
      <c r="AM2" s="43">
        <f t="shared" ref="AM2:AM9" si="6">IF(ISERROR(AW2*AL2),"",AW2*AL2)</f>
        <v>6.19</v>
      </c>
      <c r="AN2" s="46">
        <v>0.1</v>
      </c>
      <c r="AO2" s="43">
        <f t="shared" ref="AO2:AO9" si="7">IF(ISERROR(AW2*AN2),"",AW2*AN2)</f>
        <v>6.19</v>
      </c>
      <c r="AP2" s="43">
        <f t="shared" ref="AP2:AP9" si="8">IF((AX2-AW2)&lt;2.5,2.5-(AX2-AW2),0)</f>
        <v>0</v>
      </c>
      <c r="AQ2" s="29"/>
      <c r="AR2" s="46"/>
      <c r="AS2" s="43">
        <f t="shared" ref="AS2:AS9" si="9">IF(ISERROR(AW2*AR2),"",AW2*AR2)</f>
        <v>0</v>
      </c>
      <c r="AT2" s="43">
        <f t="shared" ref="AT2:AT9" si="10">IF(ISERROR(AK2+AM2+AO2+AP2+AS2),"",AK2+AM2+AO2+AP2+AS2)</f>
        <v>16.094000000000001</v>
      </c>
      <c r="AU2" s="43">
        <f t="shared" ref="AU2:AU9" si="11">IF(ISERROR(AI2+AT2),"",AI2+AT2)</f>
        <v>51.941221538461541</v>
      </c>
      <c r="AV2" s="47">
        <f t="shared" ref="AV2:AV9" si="12">IF(ISERROR((AW2-AU2)/AW2),"",(AW2-AU2)/AW2)</f>
        <v>0.16088495091338381</v>
      </c>
      <c r="AW2" s="43">
        <f t="shared" ref="AW2:AW9" si="13">IF(AX2="","",AX2/1.05)</f>
        <v>61.9</v>
      </c>
      <c r="AX2" s="43">
        <f t="shared" ref="AX2:AX9" si="14">IF(ISERROR(AY2*(1-AZ2)),"",AY2*(1-AZ2))</f>
        <v>64.995000000000005</v>
      </c>
      <c r="AY2" s="48">
        <v>129.99</v>
      </c>
      <c r="AZ2" s="46">
        <v>0.5</v>
      </c>
      <c r="BA2" s="49">
        <v>610</v>
      </c>
      <c r="BB2" s="39"/>
      <c r="BC2" s="50"/>
    </row>
    <row r="3" spans="1:55" s="2" customFormat="1" ht="83.1" customHeight="1" x14ac:dyDescent="0.25">
      <c r="A3" s="28">
        <v>2</v>
      </c>
      <c r="B3" s="53"/>
      <c r="C3" s="55"/>
      <c r="D3" s="1" t="s">
        <v>2</v>
      </c>
      <c r="E3" s="29"/>
      <c r="F3" s="1" t="s">
        <v>4</v>
      </c>
      <c r="G3" s="29" t="s">
        <v>0</v>
      </c>
      <c r="H3" s="29" t="s">
        <v>58</v>
      </c>
      <c r="I3" s="29" t="s">
        <v>59</v>
      </c>
      <c r="J3" s="30" t="s">
        <v>60</v>
      </c>
      <c r="K3" s="29" t="s">
        <v>61</v>
      </c>
      <c r="L3" s="31" t="s">
        <v>67</v>
      </c>
      <c r="M3" s="29" t="s">
        <v>63</v>
      </c>
      <c r="N3" s="32"/>
      <c r="O3" s="32"/>
      <c r="P3" s="29" t="s">
        <v>64</v>
      </c>
      <c r="Q3" s="33"/>
      <c r="R3" s="34"/>
      <c r="S3" s="35">
        <v>29.12</v>
      </c>
      <c r="T3" s="36">
        <v>29.12</v>
      </c>
      <c r="U3" s="37"/>
      <c r="V3" s="29" t="s">
        <v>65</v>
      </c>
      <c r="W3" s="38">
        <v>60</v>
      </c>
      <c r="X3" s="38">
        <v>48</v>
      </c>
      <c r="Y3" s="38">
        <v>31</v>
      </c>
      <c r="Z3" s="34">
        <v>2</v>
      </c>
      <c r="AA3" s="39">
        <v>1</v>
      </c>
      <c r="AB3" s="40">
        <f t="shared" si="0"/>
        <v>8.9279999999999998E-2</v>
      </c>
      <c r="AC3" s="41">
        <f t="shared" si="1"/>
        <v>728.04659498207889</v>
      </c>
      <c r="AD3" s="42">
        <v>3400</v>
      </c>
      <c r="AE3" s="43">
        <f t="shared" si="2"/>
        <v>4.6700307692307694</v>
      </c>
      <c r="AF3" s="44" t="s">
        <v>66</v>
      </c>
      <c r="AG3" s="45">
        <v>0.22800000000000001</v>
      </c>
      <c r="AH3" s="43">
        <f t="shared" si="3"/>
        <v>6.6393600000000008</v>
      </c>
      <c r="AI3" s="43">
        <f t="shared" si="4"/>
        <v>40.429390769230771</v>
      </c>
      <c r="AJ3" s="46">
        <v>0.06</v>
      </c>
      <c r="AK3" s="43">
        <f t="shared" si="5"/>
        <v>4.2854285714285716</v>
      </c>
      <c r="AL3" s="46">
        <v>0.1</v>
      </c>
      <c r="AM3" s="43">
        <f t="shared" si="6"/>
        <v>7.1423809523809529</v>
      </c>
      <c r="AN3" s="46">
        <v>0.1</v>
      </c>
      <c r="AO3" s="43">
        <f t="shared" si="7"/>
        <v>7.1423809523809529</v>
      </c>
      <c r="AP3" s="43">
        <f t="shared" si="8"/>
        <v>0</v>
      </c>
      <c r="AQ3" s="29"/>
      <c r="AR3" s="46"/>
      <c r="AS3" s="43">
        <f t="shared" si="9"/>
        <v>0</v>
      </c>
      <c r="AT3" s="43">
        <f t="shared" si="10"/>
        <v>18.570190476190479</v>
      </c>
      <c r="AU3" s="43">
        <f t="shared" si="11"/>
        <v>58.999581245421254</v>
      </c>
      <c r="AV3" s="47">
        <f t="shared" si="12"/>
        <v>0.17395079261694357</v>
      </c>
      <c r="AW3" s="43">
        <f t="shared" si="13"/>
        <v>71.423809523809524</v>
      </c>
      <c r="AX3" s="43">
        <f t="shared" si="14"/>
        <v>74.995000000000005</v>
      </c>
      <c r="AY3" s="48">
        <v>149.99</v>
      </c>
      <c r="AZ3" s="46">
        <v>0.5</v>
      </c>
      <c r="BA3" s="49">
        <v>430</v>
      </c>
      <c r="BB3" s="39"/>
      <c r="BC3" s="50"/>
    </row>
    <row r="4" spans="1:55" s="2" customFormat="1" ht="83.1" customHeight="1" x14ac:dyDescent="0.25">
      <c r="A4" s="28">
        <v>3</v>
      </c>
      <c r="B4" s="54"/>
      <c r="C4" s="55"/>
      <c r="D4" s="1" t="s">
        <v>2</v>
      </c>
      <c r="E4" s="29"/>
      <c r="F4" s="1" t="s">
        <v>4</v>
      </c>
      <c r="G4" s="29" t="s">
        <v>0</v>
      </c>
      <c r="H4" s="29" t="s">
        <v>58</v>
      </c>
      <c r="I4" s="29" t="s">
        <v>59</v>
      </c>
      <c r="J4" s="30" t="s">
        <v>60</v>
      </c>
      <c r="K4" s="29" t="s">
        <v>61</v>
      </c>
      <c r="L4" s="31" t="s">
        <v>62</v>
      </c>
      <c r="M4" s="29" t="s">
        <v>68</v>
      </c>
      <c r="N4" s="32"/>
      <c r="O4" s="32"/>
      <c r="P4" s="29" t="s">
        <v>64</v>
      </c>
      <c r="Q4" s="33"/>
      <c r="R4" s="34"/>
      <c r="S4" s="35">
        <v>26.37</v>
      </c>
      <c r="T4" s="36">
        <v>26.37</v>
      </c>
      <c r="U4" s="37"/>
      <c r="V4" s="29" t="s">
        <v>65</v>
      </c>
      <c r="W4" s="38">
        <v>60</v>
      </c>
      <c r="X4" s="38">
        <v>48</v>
      </c>
      <c r="Y4" s="38">
        <v>23</v>
      </c>
      <c r="Z4" s="34">
        <v>2</v>
      </c>
      <c r="AA4" s="39">
        <v>1</v>
      </c>
      <c r="AB4" s="40">
        <f t="shared" si="0"/>
        <v>6.6239999999999993E-2</v>
      </c>
      <c r="AC4" s="41">
        <f t="shared" si="1"/>
        <v>981.28019323671504</v>
      </c>
      <c r="AD4" s="42">
        <v>3400</v>
      </c>
      <c r="AE4" s="43">
        <f t="shared" si="2"/>
        <v>3.4648615384615384</v>
      </c>
      <c r="AF4" s="44" t="s">
        <v>66</v>
      </c>
      <c r="AG4" s="45">
        <v>0.22800000000000001</v>
      </c>
      <c r="AH4" s="43">
        <f t="shared" si="3"/>
        <v>6.0123600000000001</v>
      </c>
      <c r="AI4" s="43">
        <f t="shared" si="4"/>
        <v>35.84722153846154</v>
      </c>
      <c r="AJ4" s="46">
        <v>0.06</v>
      </c>
      <c r="AK4" s="43">
        <f t="shared" si="5"/>
        <v>3.714</v>
      </c>
      <c r="AL4" s="46">
        <v>0.1</v>
      </c>
      <c r="AM4" s="43">
        <f t="shared" si="6"/>
        <v>6.19</v>
      </c>
      <c r="AN4" s="46">
        <v>0.1</v>
      </c>
      <c r="AO4" s="43">
        <f t="shared" si="7"/>
        <v>6.19</v>
      </c>
      <c r="AP4" s="43">
        <f t="shared" si="8"/>
        <v>0</v>
      </c>
      <c r="AQ4" s="29"/>
      <c r="AR4" s="46"/>
      <c r="AS4" s="43">
        <f t="shared" si="9"/>
        <v>0</v>
      </c>
      <c r="AT4" s="43">
        <f t="shared" si="10"/>
        <v>16.094000000000001</v>
      </c>
      <c r="AU4" s="43">
        <f t="shared" si="11"/>
        <v>51.941221538461541</v>
      </c>
      <c r="AV4" s="47">
        <f t="shared" si="12"/>
        <v>0.16088495091338381</v>
      </c>
      <c r="AW4" s="43">
        <f t="shared" si="13"/>
        <v>61.9</v>
      </c>
      <c r="AX4" s="43">
        <f t="shared" si="14"/>
        <v>64.995000000000005</v>
      </c>
      <c r="AY4" s="48">
        <v>129.99</v>
      </c>
      <c r="AZ4" s="46">
        <v>0.5</v>
      </c>
      <c r="BA4" s="49">
        <v>610</v>
      </c>
      <c r="BB4" s="39"/>
      <c r="BC4" s="50"/>
    </row>
    <row r="5" spans="1:55" s="2" customFormat="1" ht="83.1" customHeight="1" x14ac:dyDescent="0.25">
      <c r="A5" s="28">
        <v>4</v>
      </c>
      <c r="B5" s="54"/>
      <c r="C5" s="55"/>
      <c r="D5" s="1" t="s">
        <v>2</v>
      </c>
      <c r="E5" s="29"/>
      <c r="F5" s="1" t="s">
        <v>4</v>
      </c>
      <c r="G5" s="29" t="s">
        <v>0</v>
      </c>
      <c r="H5" s="29" t="s">
        <v>58</v>
      </c>
      <c r="I5" s="29" t="s">
        <v>59</v>
      </c>
      <c r="J5" s="30" t="s">
        <v>60</v>
      </c>
      <c r="K5" s="29" t="s">
        <v>61</v>
      </c>
      <c r="L5" s="31" t="s">
        <v>67</v>
      </c>
      <c r="M5" s="29" t="s">
        <v>68</v>
      </c>
      <c r="N5" s="32"/>
      <c r="O5" s="32"/>
      <c r="P5" s="29" t="s">
        <v>64</v>
      </c>
      <c r="Q5" s="33"/>
      <c r="R5" s="34"/>
      <c r="S5" s="35">
        <v>29.12</v>
      </c>
      <c r="T5" s="36">
        <v>29.12</v>
      </c>
      <c r="U5" s="37"/>
      <c r="V5" s="29" t="s">
        <v>65</v>
      </c>
      <c r="W5" s="38">
        <v>60</v>
      </c>
      <c r="X5" s="38">
        <v>48</v>
      </c>
      <c r="Y5" s="38">
        <v>31</v>
      </c>
      <c r="Z5" s="34">
        <v>2</v>
      </c>
      <c r="AA5" s="39">
        <v>1</v>
      </c>
      <c r="AB5" s="40">
        <f t="shared" si="0"/>
        <v>8.9279999999999998E-2</v>
      </c>
      <c r="AC5" s="41">
        <f t="shared" si="1"/>
        <v>728.04659498207889</v>
      </c>
      <c r="AD5" s="42">
        <v>3400</v>
      </c>
      <c r="AE5" s="43">
        <f t="shared" si="2"/>
        <v>4.6700307692307694</v>
      </c>
      <c r="AF5" s="44" t="s">
        <v>66</v>
      </c>
      <c r="AG5" s="45">
        <v>0.22800000000000001</v>
      </c>
      <c r="AH5" s="43">
        <f t="shared" si="3"/>
        <v>6.6393600000000008</v>
      </c>
      <c r="AI5" s="43">
        <f t="shared" si="4"/>
        <v>40.429390769230771</v>
      </c>
      <c r="AJ5" s="46">
        <v>0.06</v>
      </c>
      <c r="AK5" s="43">
        <f t="shared" si="5"/>
        <v>4.2854285714285716</v>
      </c>
      <c r="AL5" s="46">
        <v>0.1</v>
      </c>
      <c r="AM5" s="43">
        <f t="shared" si="6"/>
        <v>7.1423809523809529</v>
      </c>
      <c r="AN5" s="46">
        <v>0.1</v>
      </c>
      <c r="AO5" s="43">
        <f t="shared" si="7"/>
        <v>7.1423809523809529</v>
      </c>
      <c r="AP5" s="43">
        <f t="shared" si="8"/>
        <v>0</v>
      </c>
      <c r="AQ5" s="29"/>
      <c r="AR5" s="46"/>
      <c r="AS5" s="43">
        <f t="shared" si="9"/>
        <v>0</v>
      </c>
      <c r="AT5" s="43">
        <f t="shared" si="10"/>
        <v>18.570190476190479</v>
      </c>
      <c r="AU5" s="43">
        <f t="shared" si="11"/>
        <v>58.999581245421254</v>
      </c>
      <c r="AV5" s="47">
        <f t="shared" si="12"/>
        <v>0.17395079261694357</v>
      </c>
      <c r="AW5" s="43">
        <f t="shared" si="13"/>
        <v>71.423809523809524</v>
      </c>
      <c r="AX5" s="43">
        <f t="shared" si="14"/>
        <v>74.995000000000005</v>
      </c>
      <c r="AY5" s="48">
        <v>149.99</v>
      </c>
      <c r="AZ5" s="46">
        <v>0.5</v>
      </c>
      <c r="BA5" s="49">
        <v>430</v>
      </c>
      <c r="BB5" s="39"/>
      <c r="BC5" s="50"/>
    </row>
    <row r="6" spans="1:55" s="2" customFormat="1" ht="83.1" customHeight="1" x14ac:dyDescent="0.25">
      <c r="A6" s="28">
        <v>5</v>
      </c>
      <c r="B6" s="52"/>
      <c r="C6" s="55"/>
      <c r="D6" s="1" t="s">
        <v>2</v>
      </c>
      <c r="E6" s="29"/>
      <c r="F6" s="1" t="s">
        <v>69</v>
      </c>
      <c r="G6" s="29" t="s">
        <v>0</v>
      </c>
      <c r="H6" s="29" t="s">
        <v>70</v>
      </c>
      <c r="I6" s="29" t="s">
        <v>71</v>
      </c>
      <c r="J6" s="30" t="s">
        <v>72</v>
      </c>
      <c r="K6" s="29" t="s">
        <v>61</v>
      </c>
      <c r="L6" s="31" t="s">
        <v>73</v>
      </c>
      <c r="M6" s="29" t="s">
        <v>63</v>
      </c>
      <c r="N6" s="32"/>
      <c r="O6" s="32"/>
      <c r="P6" s="29" t="s">
        <v>64</v>
      </c>
      <c r="Q6" s="33"/>
      <c r="R6" s="34"/>
      <c r="S6" s="35">
        <v>17.27</v>
      </c>
      <c r="T6" s="36">
        <v>17.27</v>
      </c>
      <c r="U6" s="37"/>
      <c r="V6" s="29" t="s">
        <v>74</v>
      </c>
      <c r="W6" s="38">
        <v>30</v>
      </c>
      <c r="X6" s="38">
        <v>25</v>
      </c>
      <c r="Y6" s="38">
        <v>18</v>
      </c>
      <c r="Z6" s="34">
        <v>2</v>
      </c>
      <c r="AA6" s="39">
        <v>1</v>
      </c>
      <c r="AB6" s="40">
        <f t="shared" si="0"/>
        <v>1.35E-2</v>
      </c>
      <c r="AC6" s="41">
        <f t="shared" si="1"/>
        <v>4814.8148148148148</v>
      </c>
      <c r="AD6" s="42">
        <v>3400</v>
      </c>
      <c r="AE6" s="43">
        <f t="shared" si="2"/>
        <v>0.70615384615384613</v>
      </c>
      <c r="AF6" s="44" t="s">
        <v>75</v>
      </c>
      <c r="AG6" s="51">
        <f t="shared" ref="AG6:AG9" si="15">20.9%+10%</f>
        <v>0.309</v>
      </c>
      <c r="AH6" s="43">
        <f t="shared" si="3"/>
        <v>5.33643</v>
      </c>
      <c r="AI6" s="43">
        <f t="shared" si="4"/>
        <v>23.312583846153846</v>
      </c>
      <c r="AJ6" s="46">
        <v>0.06</v>
      </c>
      <c r="AK6" s="43">
        <f t="shared" si="5"/>
        <v>2.5711428571428567</v>
      </c>
      <c r="AL6" s="46">
        <v>0.1</v>
      </c>
      <c r="AM6" s="43">
        <f t="shared" si="6"/>
        <v>4.2852380952380953</v>
      </c>
      <c r="AN6" s="46">
        <v>0.1</v>
      </c>
      <c r="AO6" s="43">
        <f t="shared" si="7"/>
        <v>4.2852380952380953</v>
      </c>
      <c r="AP6" s="43">
        <f t="shared" si="8"/>
        <v>0.35738095238095013</v>
      </c>
      <c r="AQ6" s="29"/>
      <c r="AR6" s="46"/>
      <c r="AS6" s="43">
        <f t="shared" si="9"/>
        <v>0</v>
      </c>
      <c r="AT6" s="43">
        <f t="shared" si="10"/>
        <v>11.498999999999999</v>
      </c>
      <c r="AU6" s="43">
        <f t="shared" si="11"/>
        <v>34.811583846153844</v>
      </c>
      <c r="AV6" s="47">
        <f t="shared" si="12"/>
        <v>0.18763944797285162</v>
      </c>
      <c r="AW6" s="43">
        <f t="shared" si="13"/>
        <v>42.852380952380948</v>
      </c>
      <c r="AX6" s="43">
        <f t="shared" si="14"/>
        <v>44.994999999999997</v>
      </c>
      <c r="AY6" s="48">
        <v>89.99</v>
      </c>
      <c r="AZ6" s="46">
        <v>0.5</v>
      </c>
      <c r="BA6" s="49">
        <v>340</v>
      </c>
      <c r="BB6" s="39"/>
      <c r="BC6" s="50"/>
    </row>
    <row r="7" spans="1:55" s="2" customFormat="1" ht="83.1" customHeight="1" x14ac:dyDescent="0.25">
      <c r="A7" s="28">
        <v>6</v>
      </c>
      <c r="B7" s="53"/>
      <c r="C7" s="55"/>
      <c r="D7" s="1" t="s">
        <v>2</v>
      </c>
      <c r="E7" s="29"/>
      <c r="F7" s="1" t="s">
        <v>69</v>
      </c>
      <c r="G7" s="29" t="s">
        <v>0</v>
      </c>
      <c r="H7" s="29" t="s">
        <v>70</v>
      </c>
      <c r="I7" s="29" t="s">
        <v>71</v>
      </c>
      <c r="J7" s="30" t="s">
        <v>72</v>
      </c>
      <c r="K7" s="29" t="s">
        <v>61</v>
      </c>
      <c r="L7" s="31" t="s">
        <v>76</v>
      </c>
      <c r="M7" s="29" t="s">
        <v>63</v>
      </c>
      <c r="N7" s="32"/>
      <c r="O7" s="32"/>
      <c r="P7" s="29" t="s">
        <v>64</v>
      </c>
      <c r="Q7" s="33"/>
      <c r="R7" s="34"/>
      <c r="S7" s="35">
        <v>19.559999999999999</v>
      </c>
      <c r="T7" s="36">
        <v>19.559999999999999</v>
      </c>
      <c r="U7" s="37"/>
      <c r="V7" s="29" t="s">
        <v>74</v>
      </c>
      <c r="W7" s="38">
        <v>30</v>
      </c>
      <c r="X7" s="38">
        <v>25</v>
      </c>
      <c r="Y7" s="38">
        <v>22</v>
      </c>
      <c r="Z7" s="34">
        <v>2</v>
      </c>
      <c r="AA7" s="39">
        <v>1</v>
      </c>
      <c r="AB7" s="40">
        <f t="shared" si="0"/>
        <v>1.6500000000000001E-2</v>
      </c>
      <c r="AC7" s="41">
        <f t="shared" si="1"/>
        <v>3939.393939393939</v>
      </c>
      <c r="AD7" s="42">
        <v>3400</v>
      </c>
      <c r="AE7" s="43">
        <f t="shared" si="2"/>
        <v>0.86307692307692319</v>
      </c>
      <c r="AF7" s="44" t="s">
        <v>75</v>
      </c>
      <c r="AG7" s="51">
        <f t="shared" si="15"/>
        <v>0.309</v>
      </c>
      <c r="AH7" s="43">
        <f t="shared" si="3"/>
        <v>6.0440399999999999</v>
      </c>
      <c r="AI7" s="43">
        <f t="shared" si="4"/>
        <v>26.467116923076922</v>
      </c>
      <c r="AJ7" s="46">
        <v>0.06</v>
      </c>
      <c r="AK7" s="43">
        <f t="shared" si="5"/>
        <v>2.8568571428571423</v>
      </c>
      <c r="AL7" s="46">
        <v>0.1</v>
      </c>
      <c r="AM7" s="43">
        <f t="shared" si="6"/>
        <v>4.7614285714285707</v>
      </c>
      <c r="AN7" s="46">
        <v>0.1</v>
      </c>
      <c r="AO7" s="43">
        <f t="shared" si="7"/>
        <v>4.7614285714285707</v>
      </c>
      <c r="AP7" s="43">
        <f t="shared" si="8"/>
        <v>0.11928571428570933</v>
      </c>
      <c r="AQ7" s="29"/>
      <c r="AR7" s="46"/>
      <c r="AS7" s="43">
        <f t="shared" si="9"/>
        <v>0</v>
      </c>
      <c r="AT7" s="43">
        <f t="shared" si="10"/>
        <v>12.498999999999993</v>
      </c>
      <c r="AU7" s="43">
        <f t="shared" si="11"/>
        <v>38.966116923076918</v>
      </c>
      <c r="AV7" s="47">
        <f t="shared" si="12"/>
        <v>0.18162970758614322</v>
      </c>
      <c r="AW7" s="43">
        <f t="shared" si="13"/>
        <v>47.614285714285707</v>
      </c>
      <c r="AX7" s="43">
        <f t="shared" si="14"/>
        <v>49.994999999999997</v>
      </c>
      <c r="AY7" s="48">
        <v>99.99</v>
      </c>
      <c r="AZ7" s="46">
        <v>0.5</v>
      </c>
      <c r="BA7" s="49">
        <v>240</v>
      </c>
      <c r="BB7" s="39"/>
      <c r="BC7" s="50"/>
    </row>
    <row r="8" spans="1:55" s="2" customFormat="1" ht="83.1" customHeight="1" x14ac:dyDescent="0.25">
      <c r="A8" s="28">
        <v>7</v>
      </c>
      <c r="B8" s="54"/>
      <c r="C8" s="55"/>
      <c r="D8" s="1" t="s">
        <v>2</v>
      </c>
      <c r="E8" s="29"/>
      <c r="F8" s="1" t="s">
        <v>69</v>
      </c>
      <c r="G8" s="29" t="s">
        <v>0</v>
      </c>
      <c r="H8" s="29" t="s">
        <v>70</v>
      </c>
      <c r="I8" s="29" t="s">
        <v>71</v>
      </c>
      <c r="J8" s="30" t="s">
        <v>72</v>
      </c>
      <c r="K8" s="29" t="s">
        <v>61</v>
      </c>
      <c r="L8" s="31" t="s">
        <v>73</v>
      </c>
      <c r="M8" s="29" t="s">
        <v>68</v>
      </c>
      <c r="N8" s="32"/>
      <c r="O8" s="32"/>
      <c r="P8" s="29" t="s">
        <v>64</v>
      </c>
      <c r="Q8" s="33"/>
      <c r="R8" s="34"/>
      <c r="S8" s="35">
        <v>17.27</v>
      </c>
      <c r="T8" s="36">
        <v>17.27</v>
      </c>
      <c r="U8" s="37"/>
      <c r="V8" s="29" t="s">
        <v>74</v>
      </c>
      <c r="W8" s="38">
        <v>30</v>
      </c>
      <c r="X8" s="38">
        <v>25</v>
      </c>
      <c r="Y8" s="38">
        <v>18</v>
      </c>
      <c r="Z8" s="34">
        <v>2</v>
      </c>
      <c r="AA8" s="39">
        <v>1</v>
      </c>
      <c r="AB8" s="40">
        <f t="shared" si="0"/>
        <v>1.35E-2</v>
      </c>
      <c r="AC8" s="41">
        <f t="shared" si="1"/>
        <v>4814.8148148148148</v>
      </c>
      <c r="AD8" s="42">
        <v>3400</v>
      </c>
      <c r="AE8" s="43">
        <f t="shared" si="2"/>
        <v>0.70615384615384613</v>
      </c>
      <c r="AF8" s="44" t="s">
        <v>75</v>
      </c>
      <c r="AG8" s="51">
        <f t="shared" si="15"/>
        <v>0.309</v>
      </c>
      <c r="AH8" s="43">
        <f t="shared" si="3"/>
        <v>5.33643</v>
      </c>
      <c r="AI8" s="43">
        <f t="shared" si="4"/>
        <v>23.312583846153846</v>
      </c>
      <c r="AJ8" s="46">
        <v>0.06</v>
      </c>
      <c r="AK8" s="43">
        <f t="shared" si="5"/>
        <v>2.5711428571428567</v>
      </c>
      <c r="AL8" s="46">
        <v>0.1</v>
      </c>
      <c r="AM8" s="43">
        <f t="shared" si="6"/>
        <v>4.2852380952380953</v>
      </c>
      <c r="AN8" s="46">
        <v>0.1</v>
      </c>
      <c r="AO8" s="43">
        <f t="shared" si="7"/>
        <v>4.2852380952380953</v>
      </c>
      <c r="AP8" s="43">
        <f t="shared" si="8"/>
        <v>0.35738095238095013</v>
      </c>
      <c r="AQ8" s="29"/>
      <c r="AR8" s="46"/>
      <c r="AS8" s="43">
        <f t="shared" si="9"/>
        <v>0</v>
      </c>
      <c r="AT8" s="43">
        <f t="shared" si="10"/>
        <v>11.498999999999999</v>
      </c>
      <c r="AU8" s="43">
        <f t="shared" si="11"/>
        <v>34.811583846153844</v>
      </c>
      <c r="AV8" s="47">
        <f t="shared" si="12"/>
        <v>0.18763944797285162</v>
      </c>
      <c r="AW8" s="43">
        <f t="shared" si="13"/>
        <v>42.852380952380948</v>
      </c>
      <c r="AX8" s="43">
        <f t="shared" si="14"/>
        <v>44.994999999999997</v>
      </c>
      <c r="AY8" s="48">
        <v>89.99</v>
      </c>
      <c r="AZ8" s="46">
        <v>0.5</v>
      </c>
      <c r="BA8" s="49">
        <v>340</v>
      </c>
      <c r="BB8" s="39"/>
      <c r="BC8" s="50"/>
    </row>
    <row r="9" spans="1:55" s="2" customFormat="1" ht="83.1" customHeight="1" x14ac:dyDescent="0.25">
      <c r="A9" s="28">
        <v>8</v>
      </c>
      <c r="B9" s="54"/>
      <c r="C9" s="55"/>
      <c r="D9" s="1" t="s">
        <v>2</v>
      </c>
      <c r="E9" s="29"/>
      <c r="F9" s="1" t="s">
        <v>69</v>
      </c>
      <c r="G9" s="29" t="s">
        <v>0</v>
      </c>
      <c r="H9" s="29" t="s">
        <v>70</v>
      </c>
      <c r="I9" s="29" t="s">
        <v>71</v>
      </c>
      <c r="J9" s="30" t="s">
        <v>72</v>
      </c>
      <c r="K9" s="29" t="s">
        <v>61</v>
      </c>
      <c r="L9" s="31" t="s">
        <v>76</v>
      </c>
      <c r="M9" s="29" t="s">
        <v>68</v>
      </c>
      <c r="N9" s="32"/>
      <c r="O9" s="32"/>
      <c r="P9" s="29" t="s">
        <v>64</v>
      </c>
      <c r="Q9" s="33"/>
      <c r="R9" s="34"/>
      <c r="S9" s="35">
        <v>19.559999999999999</v>
      </c>
      <c r="T9" s="36">
        <v>19.559999999999999</v>
      </c>
      <c r="U9" s="37"/>
      <c r="V9" s="29" t="s">
        <v>74</v>
      </c>
      <c r="W9" s="38">
        <v>30</v>
      </c>
      <c r="X9" s="38">
        <v>25</v>
      </c>
      <c r="Y9" s="38">
        <v>22</v>
      </c>
      <c r="Z9" s="34">
        <v>2</v>
      </c>
      <c r="AA9" s="39">
        <v>1</v>
      </c>
      <c r="AB9" s="40">
        <f t="shared" si="0"/>
        <v>1.6500000000000001E-2</v>
      </c>
      <c r="AC9" s="41">
        <f t="shared" si="1"/>
        <v>3939.393939393939</v>
      </c>
      <c r="AD9" s="42">
        <v>3400</v>
      </c>
      <c r="AE9" s="43">
        <f t="shared" si="2"/>
        <v>0.86307692307692319</v>
      </c>
      <c r="AF9" s="44" t="s">
        <v>75</v>
      </c>
      <c r="AG9" s="51">
        <f t="shared" si="15"/>
        <v>0.309</v>
      </c>
      <c r="AH9" s="43">
        <f t="shared" si="3"/>
        <v>6.0440399999999999</v>
      </c>
      <c r="AI9" s="43">
        <f t="shared" si="4"/>
        <v>26.467116923076922</v>
      </c>
      <c r="AJ9" s="46">
        <v>0.06</v>
      </c>
      <c r="AK9" s="43">
        <f t="shared" si="5"/>
        <v>2.8568571428571423</v>
      </c>
      <c r="AL9" s="46">
        <v>0.1</v>
      </c>
      <c r="AM9" s="43">
        <f t="shared" si="6"/>
        <v>4.7614285714285707</v>
      </c>
      <c r="AN9" s="46">
        <v>0.1</v>
      </c>
      <c r="AO9" s="43">
        <f t="shared" si="7"/>
        <v>4.7614285714285707</v>
      </c>
      <c r="AP9" s="43">
        <f t="shared" si="8"/>
        <v>0.11928571428570933</v>
      </c>
      <c r="AQ9" s="29"/>
      <c r="AR9" s="46"/>
      <c r="AS9" s="43">
        <f t="shared" si="9"/>
        <v>0</v>
      </c>
      <c r="AT9" s="43">
        <f t="shared" si="10"/>
        <v>12.498999999999993</v>
      </c>
      <c r="AU9" s="43">
        <f t="shared" si="11"/>
        <v>38.966116923076918</v>
      </c>
      <c r="AV9" s="47">
        <f t="shared" si="12"/>
        <v>0.18162970758614322</v>
      </c>
      <c r="AW9" s="43">
        <f t="shared" si="13"/>
        <v>47.614285714285707</v>
      </c>
      <c r="AX9" s="43">
        <f t="shared" si="14"/>
        <v>49.994999999999997</v>
      </c>
      <c r="AY9" s="48">
        <v>99.99</v>
      </c>
      <c r="AZ9" s="46">
        <v>0.5</v>
      </c>
      <c r="BA9" s="49">
        <v>240</v>
      </c>
      <c r="BB9" s="39"/>
      <c r="BC9" s="50"/>
    </row>
  </sheetData>
  <protectedRanges>
    <protectedRange sqref="A2:B3 M2:M3 AZ2:AZ3 AH2:AX3 E2:F3 P2:V3 AA3:AE3 Z2:AF2 Z3:Z9" name="Range1"/>
    <protectedRange sqref="K2:K3" name="Range1_1"/>
    <protectedRange sqref="C2:C9" name="Range1_2"/>
    <protectedRange sqref="N2:O3" name="Range1_3"/>
  </protectedRanges>
  <mergeCells count="8">
    <mergeCell ref="B2:B3"/>
    <mergeCell ref="B4:B5"/>
    <mergeCell ref="B6:B7"/>
    <mergeCell ref="B8:B9"/>
    <mergeCell ref="C2:C3"/>
    <mergeCell ref="C4:C5"/>
    <mergeCell ref="C6:C7"/>
    <mergeCell ref="C8:C9"/>
  </mergeCells>
  <phoneticPr fontId="9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D2:D9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E2:E9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F2:F9</xm:sqref>
        </x14:dataValidation>
        <x14:dataValidation type="list" allowBlank="1" showInputMessage="1" showErrorMessage="1" xr:uid="{00000000-0002-0000-0100-000003000000}">
          <x14:formula1>
            <xm:f>'C:\Users\Lululin\Library\Containers\com.microsoft.Outlook\Data\tmp\Outlook Temp\192.168.20.8\Users\Lululin\Desktop\Adult 2025\Darcy\[JLA Ecomm- MP Darcy commitment- 09272025.xlsx]Data'!#REF!</xm:f>
          </x14:formula1>
          <xm:sqref>P2:P3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</rangeList>
  <rangeList sheetStid="19" master="" otherUserPermission="visible"/>
  <rangeList sheetStid="17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2024-02-12T06:17:00Z</dcterms:created>
  <dcterms:modified xsi:type="dcterms:W3CDTF">2026-04-29T02:13:08Z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DBC228D7586748D2BC304A2AB892D7BB_12</vt:lpwstr>
  </property>
</Properties>
</file>