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'[2]1-Import Product Data Sheet'!$X$2</definedName>
    <definedName name="Banner">'[3]Hardline Drop down'!$H$5:$H$9</definedName>
    <definedName name="BASI">#REF!</definedName>
    <definedName name="BATH">#REF!</definedName>
    <definedName name="bigidea">[4]Lists!$I$6:$I$29</definedName>
    <definedName name="BLK">#REF!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#REF!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#REF!</definedName>
    <definedName name="PETB">#REF!</definedName>
    <definedName name="po_type">'[1]other data'!$AU$2:$AU$11</definedName>
    <definedName name="PORT_IFF">#N/A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[9]Q1!$C$38</definedName>
    <definedName name="RateSeq">'[2]1-Import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#REF!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vlook">#REF!</definedName>
    <definedName name="WAREHOUSE">'[1]other data'!$BL$2:$BL$24</definedName>
    <definedName name="WIN">#REF!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1" i="1" l="1"/>
  <c r="BG11" i="1"/>
  <c r="BA11" i="1"/>
  <c r="AX11" i="1"/>
  <c r="AU11" i="1"/>
  <c r="AR11" i="1"/>
  <c r="AP11" i="1"/>
  <c r="AN11" i="1"/>
  <c r="AL11" i="1"/>
  <c r="AH11" i="1"/>
  <c r="AC11" i="1"/>
  <c r="AD11" i="1" s="1"/>
  <c r="AF11" i="1" s="1"/>
  <c r="T11" i="1"/>
  <c r="R11" i="1"/>
  <c r="BJ10" i="1"/>
  <c r="BG10" i="1"/>
  <c r="BA10" i="1"/>
  <c r="AX10" i="1"/>
  <c r="AU10" i="1"/>
  <c r="AR10" i="1"/>
  <c r="AP10" i="1"/>
  <c r="AN10" i="1"/>
  <c r="AL10" i="1"/>
  <c r="AH10" i="1"/>
  <c r="AF10" i="1"/>
  <c r="AC10" i="1"/>
  <c r="AD10" i="1" s="1"/>
  <c r="R10" i="1"/>
  <c r="T10" i="1" s="1"/>
  <c r="BJ9" i="1"/>
  <c r="BG9" i="1"/>
  <c r="BA9" i="1"/>
  <c r="AX9" i="1"/>
  <c r="AU9" i="1"/>
  <c r="AR9" i="1"/>
  <c r="AP9" i="1"/>
  <c r="AN9" i="1"/>
  <c r="AL9" i="1"/>
  <c r="AH9" i="1"/>
  <c r="AC9" i="1"/>
  <c r="AD9" i="1" s="1"/>
  <c r="AF9" i="1" s="1"/>
  <c r="T9" i="1"/>
  <c r="R9" i="1"/>
  <c r="BJ8" i="1"/>
  <c r="BG8" i="1"/>
  <c r="BA8" i="1"/>
  <c r="AX8" i="1"/>
  <c r="AU8" i="1"/>
  <c r="AR8" i="1"/>
  <c r="AP8" i="1"/>
  <c r="AN8" i="1"/>
  <c r="AL8" i="1"/>
  <c r="AH8" i="1"/>
  <c r="AF8" i="1"/>
  <c r="AC8" i="1"/>
  <c r="AD8" i="1" s="1"/>
  <c r="R8" i="1"/>
  <c r="T8" i="1" s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T7" i="1"/>
  <c r="R7" i="1"/>
  <c r="BJ6" i="1"/>
  <c r="BG6" i="1"/>
  <c r="BA6" i="1"/>
  <c r="AX6" i="1"/>
  <c r="AU6" i="1"/>
  <c r="AR6" i="1"/>
  <c r="AP6" i="1"/>
  <c r="AN6" i="1"/>
  <c r="AL6" i="1"/>
  <c r="AH6" i="1"/>
  <c r="AF6" i="1"/>
  <c r="AC6" i="1"/>
  <c r="AD6" i="1" s="1"/>
  <c r="R6" i="1"/>
  <c r="T6" i="1" s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T5" i="1"/>
  <c r="R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R4" i="1"/>
  <c r="T4" i="1" s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R3" i="1"/>
  <c r="T3" i="1" s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BB2" i="1" l="1"/>
  <c r="BB3" i="1"/>
  <c r="BB4" i="1"/>
  <c r="AI2" i="1"/>
  <c r="AJ2" i="1" s="1"/>
  <c r="BC2" i="1" s="1"/>
  <c r="AI3" i="1"/>
  <c r="AJ3" i="1" s="1"/>
  <c r="BC3" i="1" s="1"/>
  <c r="AI4" i="1"/>
  <c r="AJ4" i="1" s="1"/>
  <c r="BC4" i="1" s="1"/>
  <c r="BB5" i="1"/>
  <c r="AI5" i="1"/>
  <c r="AJ5" i="1" s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BB6" i="1"/>
  <c r="BB7" i="1"/>
  <c r="BB8" i="1"/>
  <c r="BB9" i="1"/>
  <c r="BB10" i="1"/>
  <c r="BB11" i="1"/>
  <c r="BC9" i="1" l="1"/>
  <c r="BC7" i="1"/>
  <c r="BI7" i="1" s="1"/>
  <c r="BC11" i="1"/>
  <c r="BD11" i="1" s="1"/>
  <c r="BC5" i="1"/>
  <c r="BD5" i="1" s="1"/>
  <c r="BD4" i="1"/>
  <c r="BI4" i="1"/>
  <c r="BI9" i="1"/>
  <c r="BD9" i="1"/>
  <c r="BI3" i="1"/>
  <c r="BD3" i="1"/>
  <c r="BC10" i="1"/>
  <c r="BC8" i="1"/>
  <c r="BC6" i="1"/>
  <c r="BI2" i="1"/>
  <c r="BD2" i="1"/>
  <c r="BI11" i="1" l="1"/>
  <c r="BD7" i="1"/>
  <c r="BI5" i="1"/>
  <c r="BD6" i="1"/>
  <c r="BI6" i="1"/>
  <c r="BD8" i="1"/>
  <c r="BI8" i="1"/>
  <c r="BD10" i="1"/>
  <c r="BI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<sst xmlns="http://schemas.openxmlformats.org/spreadsheetml/2006/main" count="212" uniqueCount="93">
  <si>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</si>
  <si>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</si>
  <si>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</si>
  <si>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</si>
  <si>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</si>
  <si>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</si>
  <si>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</si>
  <si>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</si>
  <si>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</si>
  <si>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</si>
  <si>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</si>
  <si>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</si>
  <si>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</si>
  <si>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</si>
  <si>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</si>
  <si>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</si>
  <si>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</si>
  <si>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</si>
  <si>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</si>
  <si>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</si>
  <si>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</si>
  <si>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</si>
  <si>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</si>
  <si>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</si>
  <si>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</si>
  <si>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</si>
  <si>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</si>
  <si>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</si>
  <si>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</si>
  <si>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</si>
  <si>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</si>
  <si>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</si>
  <si>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</si>
  <si>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</si>
  <si>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</si>
  <si>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</si>
  <si>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</si>
  <si>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</si>
  <si>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</si>
  <si>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</si>
  <si>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</si>
  <si>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</si>
  <si>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</si>
  <si>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</si>
  <si>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</si>
  <si>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</si>
  <si>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</si>
  <si>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</si>
  <si>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</si>
  <si>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</si>
  <si>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</si>
  <si>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</si>
  <si>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</si>
  <si>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</si>
  <si>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</si>
  <si>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</si>
  <si>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</si>
  <si>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</si>
  <si>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</si>
  <si>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</si>
  <si>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</si>
  <si>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</si>
  <si>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</si>
  <si>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</si>
  <si>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SHEET/SHEET SET</t>
  </si>
  <si>
    <t>solid</t>
  </si>
  <si>
    <t>100% Polyester Serta Solid Color 3pc Sheet Set</t>
    <phoneticPr fontId="8" type="noConversion"/>
  </si>
  <si>
    <t>Serta Sld 3pc Sheets</t>
  </si>
  <si>
    <t>Fabric: 100% polyester, 180gsm Solid plush, brushed both sides
Packaging: Serta Self bag with handle,4pcs/ctn</t>
  </si>
  <si>
    <t>100% polyester plush knit brushed both sides</t>
    <phoneticPr fontId="8" type="noConversion"/>
  </si>
  <si>
    <t>Twin: 66x96"/20x30"(1)/ 39x75"+12"</t>
  </si>
  <si>
    <t>white</t>
  </si>
  <si>
    <t>SH20-1215</t>
  </si>
  <si>
    <t>Set</t>
  </si>
  <si>
    <t>Normal</t>
  </si>
  <si>
    <t>6302.10.0020</t>
  </si>
  <si>
    <t>Royalty</t>
  </si>
  <si>
    <t>100% Polyester Serta Solid Color 3pc Sheet Set</t>
    <phoneticPr fontId="8" type="noConversion"/>
  </si>
  <si>
    <t>100% polyester plush knit brushed both sides</t>
  </si>
  <si>
    <t>Full: 81x96"/20x30"(2)/ 54x75"+14"</t>
  </si>
  <si>
    <t>SH20-1216</t>
  </si>
  <si>
    <t>Queen: 90x102"/20x30"(2)/ 60x80"+14"</t>
  </si>
  <si>
    <t>SH20-1217</t>
  </si>
  <si>
    <t>King: 108x102"/20x40"(2)/ 78x80"+14"</t>
  </si>
  <si>
    <t>SH20-1218</t>
  </si>
  <si>
    <t>Cal-King: 108x102"/20x40"(2)/ 72x84"+14"</t>
  </si>
  <si>
    <t>SH20-1219</t>
  </si>
  <si>
    <t>grey</t>
  </si>
  <si>
    <t>SH20-1220</t>
  </si>
  <si>
    <t>SH20-1221</t>
  </si>
  <si>
    <t>SH20-1222</t>
  </si>
  <si>
    <t>SH20-1223</t>
  </si>
  <si>
    <t>SH20-1224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</si>
</sst>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1"/>
      <color rgb="FF0000FF"/>
      <name val="Calibri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0" applyFont="1" applyFill="1" applyBorder="1" applyAlignment="1">
      <alignment wrapText="1"/>
    </xf>
    <xf numFmtId="176" fontId="9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1" fontId="10" fillId="5" borderId="1" xfId="5" applyNumberFormat="1" applyFont="1" applyFill="1" applyBorder="1" applyAlignment="1"/>
  </cellXfs>
  <cellStyles count="6">
    <cellStyle name="Currency 2" xfId="3"/>
    <cellStyle name="Currency 2 2" xfId="5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243416</xdr:colOff>
      <xdr:row>1</xdr:row>
      <xdr:rowOff>719666</xdr:rowOff>
    </xdr:to>
    <xdr:pic>
      <xdr:nvPicPr>
        <xdr:cNvPr id="2" name="Picture 1" descr="IMG_1344">
          <a:extLst>
            <a:ext uri="{FF2B5EF4-FFF2-40B4-BE49-F238E27FC236}">
              <a16:creationId xmlns="" xmlns:a16="http://schemas.microsoft.com/office/drawing/2014/main" id="{1342AAB0-403C-41CF-B0F1-48D9E6F3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0"/>
          <a:ext cx="719666" cy="719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Plush%203pc-set%20Sheets%20POE%20commit%204.1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-Self bag 1.8.26"/>
      <sheetName val="Serta Plush C1"/>
      <sheetName val="Serta Plush C2"/>
      <sheetName val="ValueSelection"/>
      <sheetName val="Data"/>
    </sheetNames>
    <sheetDataSet>
      <sheetData sheetId="0"/>
      <sheetData sheetId="1"/>
      <sheetData sheetId="2">
        <row r="6">
          <cell r="F6">
            <v>55.8</v>
          </cell>
        </row>
        <row r="7">
          <cell r="F7">
            <v>70.7</v>
          </cell>
        </row>
        <row r="8">
          <cell r="F8">
            <v>77.2</v>
          </cell>
        </row>
        <row r="9">
          <cell r="F9">
            <v>91</v>
          </cell>
        </row>
        <row r="10">
          <cell r="F10">
            <v>91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1"/>
  <sheetViews>
    <sheetView tabSelected="1" topLeftCell="A5" workbookViewId="0">
      <selection activeCell="U12" sqref="U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0.42578125" style="2" customWidth="1"/>
    <col min="9" max="9" width="7.42578125" style="2" customWidth="1"/>
    <col min="10" max="10" width="43.140625" style="2" customWidth="1"/>
    <col min="11" max="11" width="19" style="3" customWidth="1"/>
    <col min="12" max="12" width="27.5703125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5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2" t="s">
        <v>65</v>
      </c>
      <c r="H2" s="42" t="s">
        <v>66</v>
      </c>
      <c r="I2" s="42" t="s">
        <v>67</v>
      </c>
      <c r="J2" s="42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>
        <f>'[10]CCD-Self bag 1.8.26'!F6</f>
        <v>55.8</v>
      </c>
      <c r="S2" s="46">
        <v>7.8</v>
      </c>
      <c r="T2" s="47">
        <f>IF(ISERROR(R2/S2),"",R2/S2)</f>
        <v>7.1538461538461533</v>
      </c>
      <c r="U2" s="48">
        <v>7.15</v>
      </c>
      <c r="V2" s="12">
        <v>7</v>
      </c>
      <c r="W2" s="41" t="s">
        <v>74</v>
      </c>
      <c r="X2" s="49">
        <v>64</v>
      </c>
      <c r="Y2" s="49">
        <v>39</v>
      </c>
      <c r="Z2" s="49">
        <v>42</v>
      </c>
      <c r="AA2" s="46">
        <v>4</v>
      </c>
      <c r="AB2" s="50">
        <v>4</v>
      </c>
      <c r="AC2" s="51">
        <f>IF(X2="","",X2*Y2*Z2/1000000)</f>
        <v>0.10483199999999999</v>
      </c>
      <c r="AD2" s="52">
        <f>IF(AB2="","",65/AC2*AB2)</f>
        <v>2480.1587301587301</v>
      </c>
      <c r="AE2" s="53">
        <v>2250</v>
      </c>
      <c r="AF2" s="54">
        <f>IF(ISERROR(AE2/AD2),"",AE2/AD2)</f>
        <v>0.90720000000000001</v>
      </c>
      <c r="AG2" s="41" t="s">
        <v>75</v>
      </c>
      <c r="AH2" s="55">
        <f>6%+7.5%+10%</f>
        <v>0.23500000000000001</v>
      </c>
      <c r="AI2" s="54">
        <f>IF(ISERROR(U2*AH2),"",U2*AH2)</f>
        <v>1.6802500000000002</v>
      </c>
      <c r="AJ2" s="54">
        <f t="shared" ref="AJ2:AJ11" si="0">IF(ISERROR(U2+AF2+AI2),"",U2+AF2+AI2)</f>
        <v>9.7374500000000008</v>
      </c>
      <c r="AK2" s="56">
        <v>0.01</v>
      </c>
      <c r="AL2" s="54">
        <f t="shared" ref="AL2:AL11" si="1">IF(ISERROR(BE2*AK2),"",BE2*AK2)</f>
        <v>0.1363</v>
      </c>
      <c r="AM2" s="56">
        <v>0</v>
      </c>
      <c r="AN2" s="54">
        <f t="shared" ref="AN2:AN11" si="2">IF(ISERROR(BE2*AM2),"",BE2*AM2)</f>
        <v>0</v>
      </c>
      <c r="AO2" s="56">
        <v>0</v>
      </c>
      <c r="AP2" s="54">
        <f t="shared" ref="AP2:AP11" si="3">IF(ISERROR(BE2*AO2),"",BE2*AO2)</f>
        <v>0</v>
      </c>
      <c r="AQ2" s="56">
        <v>0</v>
      </c>
      <c r="AR2" s="54">
        <f>IF(ISERROR(BE2*AQ2),"",BE2*AQ2)</f>
        <v>0</v>
      </c>
      <c r="AS2" s="42" t="s">
        <v>76</v>
      </c>
      <c r="AT2" s="55">
        <v>5.5E-2</v>
      </c>
      <c r="AU2" s="54">
        <f t="shared" ref="AU2:AU11" si="4">IF(ISERROR(BE2*AT2),"",BE2*AT2)</f>
        <v>0.74965000000000004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11" si="5">IF(ISERROR(AL2+AN2+AP2+AU2),"",AL2+AN2+AP2+AU2)</f>
        <v>0.88595000000000002</v>
      </c>
      <c r="BC2" s="54">
        <f t="shared" ref="BC2:BC11" si="6">IF(ISERROR(AJ2+BB2),"",AJ2+BB2)</f>
        <v>10.6234</v>
      </c>
      <c r="BD2" s="57">
        <f t="shared" ref="BD2:BD11" si="7">IF(ISERROR((BE2-BC2)/BE2),"",(BE2-BC2)/BE2)</f>
        <v>0.22058694057226708</v>
      </c>
      <c r="BE2" s="58">
        <v>13.63</v>
      </c>
      <c r="BF2" s="12">
        <v>29.99</v>
      </c>
      <c r="BG2" s="57">
        <f>IF(ISERROR((BF2-BE2)/BF2),"",(BF2-BE2)/BF2)</f>
        <v>0.54551517172390795</v>
      </c>
      <c r="BH2" s="11">
        <v>580</v>
      </c>
      <c r="BI2" s="54">
        <f>IF(ISERROR(BC2*BH2),"",BC2*BH2)</f>
        <v>6161.5720000000001</v>
      </c>
      <c r="BJ2" s="54">
        <f>IF(ISERROR(BE2*BH2),"",BE2*BH2)</f>
        <v>7905.4000000000005</v>
      </c>
    </row>
    <row r="3" spans="1:62" ht="75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2" t="s">
        <v>65</v>
      </c>
      <c r="H3" s="42" t="s">
        <v>77</v>
      </c>
      <c r="I3" s="42" t="s">
        <v>67</v>
      </c>
      <c r="J3" s="42" t="s">
        <v>68</v>
      </c>
      <c r="K3" s="43" t="s">
        <v>78</v>
      </c>
      <c r="L3" s="41" t="s">
        <v>79</v>
      </c>
      <c r="M3" s="41" t="s">
        <v>71</v>
      </c>
      <c r="N3" s="41"/>
      <c r="O3" s="44" t="s">
        <v>80</v>
      </c>
      <c r="P3" s="41"/>
      <c r="Q3" s="41" t="s">
        <v>73</v>
      </c>
      <c r="R3" s="45">
        <f>'[10]CCD-Self bag 1.8.26'!F7</f>
        <v>70.7</v>
      </c>
      <c r="S3" s="46">
        <v>7.8</v>
      </c>
      <c r="T3" s="47">
        <f t="shared" ref="T3:T11" si="8">IF(ISERROR(R3/S3),"",R3/S3)</f>
        <v>9.0641025641025639</v>
      </c>
      <c r="U3" s="48">
        <v>9.06</v>
      </c>
      <c r="V3" s="12">
        <v>8.75</v>
      </c>
      <c r="W3" s="41" t="s">
        <v>74</v>
      </c>
      <c r="X3" s="49">
        <v>64</v>
      </c>
      <c r="Y3" s="49">
        <v>39</v>
      </c>
      <c r="Z3" s="49">
        <v>50</v>
      </c>
      <c r="AA3" s="46">
        <v>4</v>
      </c>
      <c r="AB3" s="11">
        <v>4</v>
      </c>
      <c r="AC3" s="51">
        <f t="shared" ref="AC3:AC11" si="9">IF(X3="","",X3*Y3*Z3/1000000)</f>
        <v>0.12479999999999999</v>
      </c>
      <c r="AD3" s="52">
        <f t="shared" ref="AD3:AD11" si="10">IF(AB3="","",65/AC3*AB3)</f>
        <v>2083.3333333333335</v>
      </c>
      <c r="AE3" s="53">
        <v>2250</v>
      </c>
      <c r="AF3" s="54">
        <f t="shared" ref="AF3:AF11" si="11">IF(ISERROR(AE3/AD3),"",AE3/AD3)</f>
        <v>1.0799999999999998</v>
      </c>
      <c r="AG3" s="41" t="s">
        <v>75</v>
      </c>
      <c r="AH3" s="55">
        <f>6%+7.5%+10%</f>
        <v>0.23500000000000001</v>
      </c>
      <c r="AI3" s="54">
        <f>IF(ISERROR(U3*AH3),"",U3*AH3)</f>
        <v>2.1291000000000002</v>
      </c>
      <c r="AJ3" s="54">
        <f t="shared" si="0"/>
        <v>12.269100000000002</v>
      </c>
      <c r="AK3" s="56">
        <v>0.01</v>
      </c>
      <c r="AL3" s="54">
        <f t="shared" si="1"/>
        <v>0.1739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11" si="12">IF(ISERROR(BE3*AQ3),"",BE3*AQ3)</f>
        <v>0</v>
      </c>
      <c r="AS3" s="42" t="s">
        <v>76</v>
      </c>
      <c r="AT3" s="55">
        <v>5.5E-2</v>
      </c>
      <c r="AU3" s="54">
        <f t="shared" si="4"/>
        <v>0.95645000000000002</v>
      </c>
      <c r="AV3" s="54">
        <v>0</v>
      </c>
      <c r="AW3" s="56">
        <v>0</v>
      </c>
      <c r="AX3" s="54">
        <f t="shared" ref="AX3:AX11" si="13">IF(ISERROR(BE3*AW3),"",BE3*AW3)</f>
        <v>0</v>
      </c>
      <c r="AY3" s="54">
        <v>0</v>
      </c>
      <c r="AZ3" s="56">
        <v>0</v>
      </c>
      <c r="BA3" s="54">
        <f t="shared" ref="BA3:BA11" si="14">IF(ISERROR(BE3*AZ3),"",BE3*AZ3)</f>
        <v>0</v>
      </c>
      <c r="BB3" s="54">
        <f t="shared" si="5"/>
        <v>1.13035</v>
      </c>
      <c r="BC3" s="54">
        <f t="shared" si="6"/>
        <v>13.399450000000002</v>
      </c>
      <c r="BD3" s="57">
        <f t="shared" si="7"/>
        <v>0.22947383553766526</v>
      </c>
      <c r="BE3" s="58">
        <v>17.39</v>
      </c>
      <c r="BF3" s="12">
        <v>37.99</v>
      </c>
      <c r="BG3" s="57">
        <f t="shared" ref="BG3:BG11" si="15">IF(ISERROR((BF3-BE3)/BF3),"",(BF3-BE3)/BF3)</f>
        <v>0.54224795998947095</v>
      </c>
      <c r="BH3" s="11">
        <v>700</v>
      </c>
      <c r="BI3" s="54">
        <f t="shared" ref="BI3:BI11" si="16">IF(ISERROR(BC3*BH3),"",BC3*BH3)</f>
        <v>9379.6150000000016</v>
      </c>
      <c r="BJ3" s="54">
        <f t="shared" ref="BJ3:BJ11" si="17">IF(ISERROR(BE3*BH3),"",BE3*BH3)</f>
        <v>12173</v>
      </c>
    </row>
    <row r="4" spans="1:62" ht="75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3" t="s">
        <v>78</v>
      </c>
      <c r="L4" s="41" t="s">
        <v>81</v>
      </c>
      <c r="M4" s="41" t="s">
        <v>71</v>
      </c>
      <c r="N4" s="41"/>
      <c r="O4" s="44" t="s">
        <v>82</v>
      </c>
      <c r="P4" s="41"/>
      <c r="Q4" s="41" t="s">
        <v>73</v>
      </c>
      <c r="R4" s="45">
        <f>'[10]CCD-Self bag 1.8.26'!F8</f>
        <v>77.2</v>
      </c>
      <c r="S4" s="46">
        <v>7.8</v>
      </c>
      <c r="T4" s="47">
        <f t="shared" si="8"/>
        <v>9.8974358974358978</v>
      </c>
      <c r="U4" s="48">
        <v>9.9</v>
      </c>
      <c r="V4" s="12">
        <v>9.5</v>
      </c>
      <c r="W4" s="41" t="s">
        <v>74</v>
      </c>
      <c r="X4" s="49">
        <v>64</v>
      </c>
      <c r="Y4" s="49">
        <v>39</v>
      </c>
      <c r="Z4" s="49">
        <v>56</v>
      </c>
      <c r="AA4" s="46">
        <v>4</v>
      </c>
      <c r="AB4" s="11">
        <v>4</v>
      </c>
      <c r="AC4" s="51">
        <f t="shared" si="9"/>
        <v>0.13977600000000001</v>
      </c>
      <c r="AD4" s="52">
        <f t="shared" si="10"/>
        <v>1860.1190476190475</v>
      </c>
      <c r="AE4" s="53">
        <v>2250</v>
      </c>
      <c r="AF4" s="54">
        <f t="shared" si="11"/>
        <v>1.2096</v>
      </c>
      <c r="AG4" s="41" t="s">
        <v>75</v>
      </c>
      <c r="AH4" s="55">
        <f t="shared" ref="AH4:AH11" si="18">6%+7.5%+10%</f>
        <v>0.23500000000000001</v>
      </c>
      <c r="AI4" s="54">
        <f t="shared" ref="AI4:AI11" si="19">IF(ISERROR(U4*AH4),"",U4*AH4)</f>
        <v>2.3265000000000002</v>
      </c>
      <c r="AJ4" s="54">
        <f t="shared" si="0"/>
        <v>13.4361</v>
      </c>
      <c r="AK4" s="56">
        <v>0.01</v>
      </c>
      <c r="AL4" s="54">
        <f t="shared" si="1"/>
        <v>0.19039999999999999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2"/>
        <v>0</v>
      </c>
      <c r="AS4" s="42" t="s">
        <v>76</v>
      </c>
      <c r="AT4" s="55">
        <v>5.5E-2</v>
      </c>
      <c r="AU4" s="54">
        <f t="shared" si="4"/>
        <v>1.0471999999999999</v>
      </c>
      <c r="AV4" s="54">
        <v>0</v>
      </c>
      <c r="AW4" s="56">
        <v>0</v>
      </c>
      <c r="AX4" s="54">
        <f t="shared" si="13"/>
        <v>0</v>
      </c>
      <c r="AY4" s="54">
        <v>0</v>
      </c>
      <c r="AZ4" s="56">
        <v>0</v>
      </c>
      <c r="BA4" s="54">
        <f t="shared" si="14"/>
        <v>0</v>
      </c>
      <c r="BB4" s="54">
        <f t="shared" si="5"/>
        <v>1.2375999999999998</v>
      </c>
      <c r="BC4" s="54">
        <f t="shared" si="6"/>
        <v>14.6737</v>
      </c>
      <c r="BD4" s="57">
        <f t="shared" si="7"/>
        <v>0.22932247899159661</v>
      </c>
      <c r="BE4" s="58">
        <v>19.04</v>
      </c>
      <c r="BF4" s="12">
        <v>41.99</v>
      </c>
      <c r="BG4" s="57">
        <f t="shared" si="15"/>
        <v>0.54655870445344135</v>
      </c>
      <c r="BH4" s="11">
        <v>2070</v>
      </c>
      <c r="BI4" s="54">
        <f t="shared" si="16"/>
        <v>30374.559000000001</v>
      </c>
      <c r="BJ4" s="54">
        <f t="shared" si="17"/>
        <v>39412.799999999996</v>
      </c>
    </row>
    <row r="5" spans="1:62" ht="75" x14ac:dyDescent="0.2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2" t="s">
        <v>65</v>
      </c>
      <c r="H5" s="42" t="s">
        <v>66</v>
      </c>
      <c r="I5" s="42" t="s">
        <v>67</v>
      </c>
      <c r="J5" s="42" t="s">
        <v>68</v>
      </c>
      <c r="K5" s="43" t="s">
        <v>78</v>
      </c>
      <c r="L5" s="41" t="s">
        <v>83</v>
      </c>
      <c r="M5" s="41" t="s">
        <v>71</v>
      </c>
      <c r="N5" s="41"/>
      <c r="O5" s="44" t="s">
        <v>84</v>
      </c>
      <c r="P5" s="41"/>
      <c r="Q5" s="41" t="s">
        <v>73</v>
      </c>
      <c r="R5" s="45">
        <f>'[10]CCD-Self bag 1.8.26'!F9</f>
        <v>91</v>
      </c>
      <c r="S5" s="46">
        <v>7.8</v>
      </c>
      <c r="T5" s="47">
        <f t="shared" si="8"/>
        <v>11.666666666666666</v>
      </c>
      <c r="U5" s="48">
        <v>11.67</v>
      </c>
      <c r="V5" s="12">
        <v>11.25</v>
      </c>
      <c r="W5" s="41" t="s">
        <v>74</v>
      </c>
      <c r="X5" s="49">
        <v>64</v>
      </c>
      <c r="Y5" s="49">
        <v>39</v>
      </c>
      <c r="Z5" s="49">
        <v>62</v>
      </c>
      <c r="AA5" s="46">
        <v>4</v>
      </c>
      <c r="AB5" s="11">
        <v>4</v>
      </c>
      <c r="AC5" s="51">
        <f t="shared" si="9"/>
        <v>0.154752</v>
      </c>
      <c r="AD5" s="52">
        <f t="shared" si="10"/>
        <v>1680.1075268817203</v>
      </c>
      <c r="AE5" s="53">
        <v>2250</v>
      </c>
      <c r="AF5" s="54">
        <f t="shared" si="11"/>
        <v>1.3392000000000002</v>
      </c>
      <c r="AG5" s="41" t="s">
        <v>75</v>
      </c>
      <c r="AH5" s="55">
        <f t="shared" si="18"/>
        <v>0.23500000000000001</v>
      </c>
      <c r="AI5" s="54">
        <f t="shared" si="19"/>
        <v>2.7424500000000003</v>
      </c>
      <c r="AJ5" s="54">
        <f t="shared" si="0"/>
        <v>15.75165</v>
      </c>
      <c r="AK5" s="56">
        <v>0.01</v>
      </c>
      <c r="AL5" s="54">
        <f t="shared" si="1"/>
        <v>0.2233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2"/>
        <v>0</v>
      </c>
      <c r="AS5" s="42" t="s">
        <v>76</v>
      </c>
      <c r="AT5" s="55">
        <v>5.5E-2</v>
      </c>
      <c r="AU5" s="54">
        <f t="shared" si="4"/>
        <v>1.2281499999999999</v>
      </c>
      <c r="AV5" s="54">
        <v>0</v>
      </c>
      <c r="AW5" s="56">
        <v>0</v>
      </c>
      <c r="AX5" s="54">
        <f t="shared" si="13"/>
        <v>0</v>
      </c>
      <c r="AY5" s="54">
        <v>0</v>
      </c>
      <c r="AZ5" s="56">
        <v>0</v>
      </c>
      <c r="BA5" s="54">
        <f t="shared" si="14"/>
        <v>0</v>
      </c>
      <c r="BB5" s="54">
        <f t="shared" si="5"/>
        <v>1.4514499999999999</v>
      </c>
      <c r="BC5" s="54">
        <f t="shared" si="6"/>
        <v>17.203099999999999</v>
      </c>
      <c r="BD5" s="57">
        <f t="shared" si="7"/>
        <v>0.22959695476936853</v>
      </c>
      <c r="BE5" s="58">
        <v>22.33</v>
      </c>
      <c r="BF5" s="12">
        <v>49.99</v>
      </c>
      <c r="BG5" s="57">
        <f t="shared" si="15"/>
        <v>0.55331066213242652</v>
      </c>
      <c r="BH5" s="11">
        <v>580</v>
      </c>
      <c r="BI5" s="54">
        <f t="shared" si="16"/>
        <v>9977.7979999999989</v>
      </c>
      <c r="BJ5" s="54">
        <f t="shared" si="17"/>
        <v>12951.4</v>
      </c>
    </row>
    <row r="6" spans="1:62" ht="75" x14ac:dyDescent="0.25">
      <c r="A6" s="40">
        <v>5</v>
      </c>
      <c r="B6" s="41"/>
      <c r="C6" s="41"/>
      <c r="D6" s="41" t="s">
        <v>62</v>
      </c>
      <c r="E6" s="41" t="s">
        <v>63</v>
      </c>
      <c r="F6" s="41" t="s">
        <v>64</v>
      </c>
      <c r="G6" s="42" t="s">
        <v>65</v>
      </c>
      <c r="H6" s="42" t="s">
        <v>77</v>
      </c>
      <c r="I6" s="42" t="s">
        <v>67</v>
      </c>
      <c r="J6" s="42" t="s">
        <v>68</v>
      </c>
      <c r="K6" s="43" t="s">
        <v>78</v>
      </c>
      <c r="L6" s="41" t="s">
        <v>85</v>
      </c>
      <c r="M6" s="41" t="s">
        <v>71</v>
      </c>
      <c r="N6" s="41"/>
      <c r="O6" s="44" t="s">
        <v>86</v>
      </c>
      <c r="P6" s="41"/>
      <c r="Q6" s="41" t="s">
        <v>73</v>
      </c>
      <c r="R6" s="45">
        <f>'[10]CCD-Self bag 1.8.26'!F10</f>
        <v>91</v>
      </c>
      <c r="S6" s="46">
        <v>7.8</v>
      </c>
      <c r="T6" s="47">
        <f t="shared" si="8"/>
        <v>11.666666666666666</v>
      </c>
      <c r="U6" s="48">
        <v>11.67</v>
      </c>
      <c r="V6" s="12">
        <v>11.25</v>
      </c>
      <c r="W6" s="41" t="s">
        <v>74</v>
      </c>
      <c r="X6" s="49">
        <v>64</v>
      </c>
      <c r="Y6" s="49">
        <v>39</v>
      </c>
      <c r="Z6" s="49">
        <v>62</v>
      </c>
      <c r="AA6" s="46">
        <v>4</v>
      </c>
      <c r="AB6" s="11">
        <v>4</v>
      </c>
      <c r="AC6" s="51">
        <f t="shared" si="9"/>
        <v>0.154752</v>
      </c>
      <c r="AD6" s="52">
        <f t="shared" si="10"/>
        <v>1680.1075268817203</v>
      </c>
      <c r="AE6" s="53">
        <v>2250</v>
      </c>
      <c r="AF6" s="54">
        <f t="shared" si="11"/>
        <v>1.3392000000000002</v>
      </c>
      <c r="AG6" s="41" t="s">
        <v>75</v>
      </c>
      <c r="AH6" s="55">
        <f t="shared" si="18"/>
        <v>0.23500000000000001</v>
      </c>
      <c r="AI6" s="54">
        <f t="shared" si="19"/>
        <v>2.7424500000000003</v>
      </c>
      <c r="AJ6" s="54">
        <f t="shared" si="0"/>
        <v>15.75165</v>
      </c>
      <c r="AK6" s="56">
        <v>0.01</v>
      </c>
      <c r="AL6" s="54">
        <f t="shared" si="1"/>
        <v>0.2233</v>
      </c>
      <c r="AM6" s="56">
        <v>0</v>
      </c>
      <c r="AN6" s="54">
        <f t="shared" si="2"/>
        <v>0</v>
      </c>
      <c r="AO6" s="56">
        <v>0</v>
      </c>
      <c r="AP6" s="54">
        <f t="shared" si="3"/>
        <v>0</v>
      </c>
      <c r="AQ6" s="56">
        <v>0</v>
      </c>
      <c r="AR6" s="54">
        <f t="shared" si="12"/>
        <v>0</v>
      </c>
      <c r="AS6" s="42" t="s">
        <v>76</v>
      </c>
      <c r="AT6" s="55">
        <v>5.5E-2</v>
      </c>
      <c r="AU6" s="54">
        <f t="shared" si="4"/>
        <v>1.2281499999999999</v>
      </c>
      <c r="AV6" s="54">
        <v>0</v>
      </c>
      <c r="AW6" s="56">
        <v>0</v>
      </c>
      <c r="AX6" s="54">
        <f t="shared" si="13"/>
        <v>0</v>
      </c>
      <c r="AY6" s="54">
        <v>0</v>
      </c>
      <c r="AZ6" s="56">
        <v>0</v>
      </c>
      <c r="BA6" s="54">
        <f t="shared" si="14"/>
        <v>0</v>
      </c>
      <c r="BB6" s="54">
        <f t="shared" si="5"/>
        <v>1.4514499999999999</v>
      </c>
      <c r="BC6" s="54">
        <f t="shared" si="6"/>
        <v>17.203099999999999</v>
      </c>
      <c r="BD6" s="57">
        <f t="shared" si="7"/>
        <v>0.22959695476936853</v>
      </c>
      <c r="BE6" s="58">
        <v>22.33</v>
      </c>
      <c r="BF6" s="12">
        <v>49.99</v>
      </c>
      <c r="BG6" s="57">
        <f t="shared" si="15"/>
        <v>0.55331066213242652</v>
      </c>
      <c r="BH6" s="11">
        <v>0</v>
      </c>
      <c r="BI6" s="54">
        <f t="shared" si="16"/>
        <v>0</v>
      </c>
      <c r="BJ6" s="54">
        <f t="shared" si="17"/>
        <v>0</v>
      </c>
    </row>
    <row r="7" spans="1:62" ht="75" x14ac:dyDescent="0.25">
      <c r="A7" s="40">
        <v>6</v>
      </c>
      <c r="B7" s="41"/>
      <c r="C7" s="41"/>
      <c r="D7" s="41" t="s">
        <v>62</v>
      </c>
      <c r="E7" s="41" t="s">
        <v>63</v>
      </c>
      <c r="F7" s="41" t="s">
        <v>64</v>
      </c>
      <c r="G7" s="42" t="s">
        <v>65</v>
      </c>
      <c r="H7" s="42" t="s">
        <v>66</v>
      </c>
      <c r="I7" s="42" t="s">
        <v>67</v>
      </c>
      <c r="J7" s="42" t="s">
        <v>68</v>
      </c>
      <c r="K7" s="43" t="s">
        <v>78</v>
      </c>
      <c r="L7" s="41" t="s">
        <v>70</v>
      </c>
      <c r="M7" s="53" t="s">
        <v>87</v>
      </c>
      <c r="N7" s="41"/>
      <c r="O7" s="44" t="s">
        <v>88</v>
      </c>
      <c r="P7" s="41"/>
      <c r="Q7" s="41" t="s">
        <v>73</v>
      </c>
      <c r="R7" s="45">
        <f>'[10]CCD-Self bag 1.8.26'!F6</f>
        <v>55.8</v>
      </c>
      <c r="S7" s="46">
        <v>7.8</v>
      </c>
      <c r="T7" s="47">
        <f t="shared" si="8"/>
        <v>7.1538461538461533</v>
      </c>
      <c r="U7" s="48">
        <v>7.15</v>
      </c>
      <c r="V7" s="12">
        <v>7</v>
      </c>
      <c r="W7" s="41" t="s">
        <v>74</v>
      </c>
      <c r="X7" s="49">
        <v>64</v>
      </c>
      <c r="Y7" s="49">
        <v>39</v>
      </c>
      <c r="Z7" s="49">
        <v>42</v>
      </c>
      <c r="AA7" s="46">
        <v>4</v>
      </c>
      <c r="AB7" s="11">
        <v>4</v>
      </c>
      <c r="AC7" s="51">
        <f t="shared" si="9"/>
        <v>0.10483199999999999</v>
      </c>
      <c r="AD7" s="52">
        <f t="shared" si="10"/>
        <v>2480.1587301587301</v>
      </c>
      <c r="AE7" s="53">
        <v>2250</v>
      </c>
      <c r="AF7" s="54">
        <f t="shared" si="11"/>
        <v>0.90720000000000001</v>
      </c>
      <c r="AG7" s="41" t="s">
        <v>75</v>
      </c>
      <c r="AH7" s="55">
        <f t="shared" si="18"/>
        <v>0.23500000000000001</v>
      </c>
      <c r="AI7" s="54">
        <f t="shared" si="19"/>
        <v>1.6802500000000002</v>
      </c>
      <c r="AJ7" s="54">
        <f t="shared" si="0"/>
        <v>9.7374500000000008</v>
      </c>
      <c r="AK7" s="56">
        <v>0.01</v>
      </c>
      <c r="AL7" s="54">
        <f t="shared" si="1"/>
        <v>0.1363</v>
      </c>
      <c r="AM7" s="56">
        <v>0</v>
      </c>
      <c r="AN7" s="54">
        <f t="shared" si="2"/>
        <v>0</v>
      </c>
      <c r="AO7" s="56">
        <v>0</v>
      </c>
      <c r="AP7" s="54">
        <f t="shared" si="3"/>
        <v>0</v>
      </c>
      <c r="AQ7" s="56">
        <v>0</v>
      </c>
      <c r="AR7" s="54">
        <f t="shared" si="12"/>
        <v>0</v>
      </c>
      <c r="AS7" s="42" t="s">
        <v>76</v>
      </c>
      <c r="AT7" s="55">
        <v>5.5E-2</v>
      </c>
      <c r="AU7" s="54">
        <f t="shared" si="4"/>
        <v>0.74965000000000004</v>
      </c>
      <c r="AV7" s="54">
        <v>0</v>
      </c>
      <c r="AW7" s="56">
        <v>0</v>
      </c>
      <c r="AX7" s="54">
        <f t="shared" si="13"/>
        <v>0</v>
      </c>
      <c r="AY7" s="54">
        <v>0</v>
      </c>
      <c r="AZ7" s="56">
        <v>0</v>
      </c>
      <c r="BA7" s="54">
        <f t="shared" si="14"/>
        <v>0</v>
      </c>
      <c r="BB7" s="54">
        <f t="shared" si="5"/>
        <v>0.88595000000000002</v>
      </c>
      <c r="BC7" s="54">
        <f t="shared" si="6"/>
        <v>10.6234</v>
      </c>
      <c r="BD7" s="57">
        <f t="shared" si="7"/>
        <v>0.22058694057226708</v>
      </c>
      <c r="BE7" s="58">
        <v>13.63</v>
      </c>
      <c r="BF7" s="12">
        <v>29.99</v>
      </c>
      <c r="BG7" s="57">
        <f t="shared" si="15"/>
        <v>0.54551517172390795</v>
      </c>
      <c r="BH7" s="11">
        <v>580</v>
      </c>
      <c r="BI7" s="54">
        <f t="shared" si="16"/>
        <v>6161.5720000000001</v>
      </c>
      <c r="BJ7" s="54">
        <f t="shared" si="17"/>
        <v>7905.4000000000005</v>
      </c>
    </row>
    <row r="8" spans="1:62" ht="75" x14ac:dyDescent="0.25">
      <c r="A8" s="40">
        <v>7</v>
      </c>
      <c r="B8" s="41"/>
      <c r="C8" s="41"/>
      <c r="D8" s="41" t="s">
        <v>62</v>
      </c>
      <c r="E8" s="41" t="s">
        <v>63</v>
      </c>
      <c r="F8" s="41" t="s">
        <v>64</v>
      </c>
      <c r="G8" s="42" t="s">
        <v>65</v>
      </c>
      <c r="H8" s="42" t="s">
        <v>77</v>
      </c>
      <c r="I8" s="42" t="s">
        <v>67</v>
      </c>
      <c r="J8" s="42" t="s">
        <v>68</v>
      </c>
      <c r="K8" s="43" t="s">
        <v>78</v>
      </c>
      <c r="L8" s="41" t="s">
        <v>79</v>
      </c>
      <c r="M8" s="53" t="s">
        <v>87</v>
      </c>
      <c r="N8" s="41"/>
      <c r="O8" s="44" t="s">
        <v>89</v>
      </c>
      <c r="P8" s="41"/>
      <c r="Q8" s="41" t="s">
        <v>73</v>
      </c>
      <c r="R8" s="45">
        <f>'[10]CCD-Self bag 1.8.26'!F7</f>
        <v>70.7</v>
      </c>
      <c r="S8" s="46">
        <v>7.8</v>
      </c>
      <c r="T8" s="47">
        <f t="shared" si="8"/>
        <v>9.0641025641025639</v>
      </c>
      <c r="U8" s="48">
        <v>9.06</v>
      </c>
      <c r="V8" s="12">
        <v>8.75</v>
      </c>
      <c r="W8" s="41" t="s">
        <v>74</v>
      </c>
      <c r="X8" s="49">
        <v>64</v>
      </c>
      <c r="Y8" s="49">
        <v>39</v>
      </c>
      <c r="Z8" s="49">
        <v>50</v>
      </c>
      <c r="AA8" s="46">
        <v>4</v>
      </c>
      <c r="AB8" s="11">
        <v>4</v>
      </c>
      <c r="AC8" s="51">
        <f t="shared" si="9"/>
        <v>0.12479999999999999</v>
      </c>
      <c r="AD8" s="52">
        <f t="shared" si="10"/>
        <v>2083.3333333333335</v>
      </c>
      <c r="AE8" s="53">
        <v>2250</v>
      </c>
      <c r="AF8" s="54">
        <f t="shared" si="11"/>
        <v>1.0799999999999998</v>
      </c>
      <c r="AG8" s="41" t="s">
        <v>75</v>
      </c>
      <c r="AH8" s="55">
        <f t="shared" si="18"/>
        <v>0.23500000000000001</v>
      </c>
      <c r="AI8" s="54">
        <f t="shared" si="19"/>
        <v>2.1291000000000002</v>
      </c>
      <c r="AJ8" s="54">
        <f t="shared" si="0"/>
        <v>12.269100000000002</v>
      </c>
      <c r="AK8" s="56">
        <v>0.01</v>
      </c>
      <c r="AL8" s="54">
        <f t="shared" si="1"/>
        <v>0.1739</v>
      </c>
      <c r="AM8" s="56">
        <v>0</v>
      </c>
      <c r="AN8" s="54">
        <f t="shared" si="2"/>
        <v>0</v>
      </c>
      <c r="AO8" s="56">
        <v>0</v>
      </c>
      <c r="AP8" s="54">
        <f t="shared" si="3"/>
        <v>0</v>
      </c>
      <c r="AQ8" s="56">
        <v>0</v>
      </c>
      <c r="AR8" s="54">
        <f t="shared" si="12"/>
        <v>0</v>
      </c>
      <c r="AS8" s="42" t="s">
        <v>76</v>
      </c>
      <c r="AT8" s="55">
        <v>5.5E-2</v>
      </c>
      <c r="AU8" s="54">
        <f t="shared" si="4"/>
        <v>0.95645000000000002</v>
      </c>
      <c r="AV8" s="54">
        <v>0</v>
      </c>
      <c r="AW8" s="56">
        <v>0</v>
      </c>
      <c r="AX8" s="54">
        <f t="shared" si="13"/>
        <v>0</v>
      </c>
      <c r="AY8" s="54">
        <v>0</v>
      </c>
      <c r="AZ8" s="56">
        <v>0</v>
      </c>
      <c r="BA8" s="54">
        <f t="shared" si="14"/>
        <v>0</v>
      </c>
      <c r="BB8" s="54">
        <f t="shared" si="5"/>
        <v>1.13035</v>
      </c>
      <c r="BC8" s="54">
        <f t="shared" si="6"/>
        <v>13.399450000000002</v>
      </c>
      <c r="BD8" s="57">
        <f t="shared" si="7"/>
        <v>0.22947383553766526</v>
      </c>
      <c r="BE8" s="58">
        <v>17.39</v>
      </c>
      <c r="BF8" s="12">
        <v>37.99</v>
      </c>
      <c r="BG8" s="57">
        <f t="shared" si="15"/>
        <v>0.54224795998947095</v>
      </c>
      <c r="BH8" s="11">
        <v>700</v>
      </c>
      <c r="BI8" s="54">
        <f t="shared" si="16"/>
        <v>9379.6150000000016</v>
      </c>
      <c r="BJ8" s="54">
        <f t="shared" si="17"/>
        <v>12173</v>
      </c>
    </row>
    <row r="9" spans="1:62" ht="75" x14ac:dyDescent="0.25">
      <c r="A9" s="40">
        <v>8</v>
      </c>
      <c r="B9" s="41"/>
      <c r="C9" s="41"/>
      <c r="D9" s="41" t="s">
        <v>62</v>
      </c>
      <c r="E9" s="41" t="s">
        <v>63</v>
      </c>
      <c r="F9" s="41" t="s">
        <v>64</v>
      </c>
      <c r="G9" s="42" t="s">
        <v>65</v>
      </c>
      <c r="H9" s="42" t="s">
        <v>77</v>
      </c>
      <c r="I9" s="42" t="s">
        <v>67</v>
      </c>
      <c r="J9" s="42" t="s">
        <v>68</v>
      </c>
      <c r="K9" s="43" t="s">
        <v>78</v>
      </c>
      <c r="L9" s="41" t="s">
        <v>81</v>
      </c>
      <c r="M9" s="53" t="s">
        <v>87</v>
      </c>
      <c r="N9" s="41"/>
      <c r="O9" s="44" t="s">
        <v>90</v>
      </c>
      <c r="P9" s="41"/>
      <c r="Q9" s="41" t="s">
        <v>73</v>
      </c>
      <c r="R9" s="45">
        <f>'[10]CCD-Self bag 1.8.26'!F8</f>
        <v>77.2</v>
      </c>
      <c r="S9" s="46">
        <v>7.8</v>
      </c>
      <c r="T9" s="47">
        <f t="shared" si="8"/>
        <v>9.8974358974358978</v>
      </c>
      <c r="U9" s="48">
        <v>9.9</v>
      </c>
      <c r="V9" s="12">
        <v>9.5</v>
      </c>
      <c r="W9" s="41" t="s">
        <v>74</v>
      </c>
      <c r="X9" s="49">
        <v>64</v>
      </c>
      <c r="Y9" s="49">
        <v>39</v>
      </c>
      <c r="Z9" s="49">
        <v>56</v>
      </c>
      <c r="AA9" s="46">
        <v>4</v>
      </c>
      <c r="AB9" s="11">
        <v>4</v>
      </c>
      <c r="AC9" s="51">
        <f t="shared" si="9"/>
        <v>0.13977600000000001</v>
      </c>
      <c r="AD9" s="52">
        <f t="shared" si="10"/>
        <v>1860.1190476190475</v>
      </c>
      <c r="AE9" s="53">
        <v>2250</v>
      </c>
      <c r="AF9" s="54">
        <f t="shared" si="11"/>
        <v>1.2096</v>
      </c>
      <c r="AG9" s="41" t="s">
        <v>75</v>
      </c>
      <c r="AH9" s="55">
        <f t="shared" si="18"/>
        <v>0.23500000000000001</v>
      </c>
      <c r="AI9" s="54">
        <f t="shared" si="19"/>
        <v>2.3265000000000002</v>
      </c>
      <c r="AJ9" s="54">
        <f t="shared" si="0"/>
        <v>13.4361</v>
      </c>
      <c r="AK9" s="56">
        <v>0.01</v>
      </c>
      <c r="AL9" s="54">
        <f t="shared" si="1"/>
        <v>0.19039999999999999</v>
      </c>
      <c r="AM9" s="56">
        <v>0</v>
      </c>
      <c r="AN9" s="54">
        <f t="shared" si="2"/>
        <v>0</v>
      </c>
      <c r="AO9" s="56">
        <v>0</v>
      </c>
      <c r="AP9" s="54">
        <f t="shared" si="3"/>
        <v>0</v>
      </c>
      <c r="AQ9" s="56">
        <v>0</v>
      </c>
      <c r="AR9" s="54">
        <f t="shared" si="12"/>
        <v>0</v>
      </c>
      <c r="AS9" s="42" t="s">
        <v>76</v>
      </c>
      <c r="AT9" s="55">
        <v>5.5E-2</v>
      </c>
      <c r="AU9" s="54">
        <f t="shared" si="4"/>
        <v>1.0471999999999999</v>
      </c>
      <c r="AV9" s="54">
        <v>0</v>
      </c>
      <c r="AW9" s="56">
        <v>0</v>
      </c>
      <c r="AX9" s="54">
        <f t="shared" si="13"/>
        <v>0</v>
      </c>
      <c r="AY9" s="54">
        <v>0</v>
      </c>
      <c r="AZ9" s="56">
        <v>0</v>
      </c>
      <c r="BA9" s="54">
        <f t="shared" si="14"/>
        <v>0</v>
      </c>
      <c r="BB9" s="54">
        <f t="shared" si="5"/>
        <v>1.2375999999999998</v>
      </c>
      <c r="BC9" s="54">
        <f t="shared" si="6"/>
        <v>14.6737</v>
      </c>
      <c r="BD9" s="57">
        <f t="shared" si="7"/>
        <v>0.22932247899159661</v>
      </c>
      <c r="BE9" s="58">
        <v>19.04</v>
      </c>
      <c r="BF9" s="12">
        <v>41.99</v>
      </c>
      <c r="BG9" s="57">
        <f t="shared" si="15"/>
        <v>0.54655870445344135</v>
      </c>
      <c r="BH9" s="11">
        <v>2070</v>
      </c>
      <c r="BI9" s="54">
        <f t="shared" si="16"/>
        <v>30374.559000000001</v>
      </c>
      <c r="BJ9" s="54">
        <f t="shared" si="17"/>
        <v>39412.799999999996</v>
      </c>
    </row>
    <row r="10" spans="1:62" ht="75" x14ac:dyDescent="0.25">
      <c r="A10" s="40">
        <v>9</v>
      </c>
      <c r="B10" s="41"/>
      <c r="C10" s="41"/>
      <c r="D10" s="41" t="s">
        <v>62</v>
      </c>
      <c r="E10" s="41" t="s">
        <v>63</v>
      </c>
      <c r="F10" s="41" t="s">
        <v>64</v>
      </c>
      <c r="G10" s="42" t="s">
        <v>65</v>
      </c>
      <c r="H10" s="42" t="s">
        <v>66</v>
      </c>
      <c r="I10" s="42" t="s">
        <v>67</v>
      </c>
      <c r="J10" s="42" t="s">
        <v>68</v>
      </c>
      <c r="K10" s="43" t="s">
        <v>78</v>
      </c>
      <c r="L10" s="41" t="s">
        <v>83</v>
      </c>
      <c r="M10" s="53" t="s">
        <v>87</v>
      </c>
      <c r="N10" s="41"/>
      <c r="O10" s="44" t="s">
        <v>91</v>
      </c>
      <c r="P10" s="41"/>
      <c r="Q10" s="41" t="s">
        <v>73</v>
      </c>
      <c r="R10" s="45">
        <f>'[10]CCD-Self bag 1.8.26'!F9</f>
        <v>91</v>
      </c>
      <c r="S10" s="46">
        <v>7.8</v>
      </c>
      <c r="T10" s="47">
        <f t="shared" si="8"/>
        <v>11.666666666666666</v>
      </c>
      <c r="U10" s="48">
        <v>11.67</v>
      </c>
      <c r="V10" s="12">
        <v>11.25</v>
      </c>
      <c r="W10" s="41" t="s">
        <v>74</v>
      </c>
      <c r="X10" s="49">
        <v>64</v>
      </c>
      <c r="Y10" s="49">
        <v>39</v>
      </c>
      <c r="Z10" s="49">
        <v>62</v>
      </c>
      <c r="AA10" s="46">
        <v>4</v>
      </c>
      <c r="AB10" s="11">
        <v>4</v>
      </c>
      <c r="AC10" s="51">
        <f t="shared" si="9"/>
        <v>0.154752</v>
      </c>
      <c r="AD10" s="52">
        <f t="shared" si="10"/>
        <v>1680.1075268817203</v>
      </c>
      <c r="AE10" s="53">
        <v>2250</v>
      </c>
      <c r="AF10" s="54">
        <f t="shared" si="11"/>
        <v>1.3392000000000002</v>
      </c>
      <c r="AG10" s="41" t="s">
        <v>75</v>
      </c>
      <c r="AH10" s="55">
        <f t="shared" si="18"/>
        <v>0.23500000000000001</v>
      </c>
      <c r="AI10" s="54">
        <f t="shared" si="19"/>
        <v>2.7424500000000003</v>
      </c>
      <c r="AJ10" s="54">
        <f t="shared" si="0"/>
        <v>15.75165</v>
      </c>
      <c r="AK10" s="56">
        <v>0.01</v>
      </c>
      <c r="AL10" s="54">
        <f t="shared" si="1"/>
        <v>0.2233</v>
      </c>
      <c r="AM10" s="56">
        <v>0</v>
      </c>
      <c r="AN10" s="54">
        <f t="shared" si="2"/>
        <v>0</v>
      </c>
      <c r="AO10" s="56">
        <v>0</v>
      </c>
      <c r="AP10" s="54">
        <f t="shared" si="3"/>
        <v>0</v>
      </c>
      <c r="AQ10" s="56">
        <v>0</v>
      </c>
      <c r="AR10" s="54">
        <f t="shared" si="12"/>
        <v>0</v>
      </c>
      <c r="AS10" s="42" t="s">
        <v>76</v>
      </c>
      <c r="AT10" s="55">
        <v>5.5E-2</v>
      </c>
      <c r="AU10" s="54">
        <f t="shared" si="4"/>
        <v>1.2281499999999999</v>
      </c>
      <c r="AV10" s="54">
        <v>0</v>
      </c>
      <c r="AW10" s="56">
        <v>0</v>
      </c>
      <c r="AX10" s="54">
        <f t="shared" si="13"/>
        <v>0</v>
      </c>
      <c r="AY10" s="54">
        <v>0</v>
      </c>
      <c r="AZ10" s="56">
        <v>0</v>
      </c>
      <c r="BA10" s="54">
        <f t="shared" si="14"/>
        <v>0</v>
      </c>
      <c r="BB10" s="54">
        <f t="shared" si="5"/>
        <v>1.4514499999999999</v>
      </c>
      <c r="BC10" s="54">
        <f t="shared" si="6"/>
        <v>17.203099999999999</v>
      </c>
      <c r="BD10" s="57">
        <f t="shared" si="7"/>
        <v>0.22959695476936853</v>
      </c>
      <c r="BE10" s="58">
        <v>22.33</v>
      </c>
      <c r="BF10" s="12">
        <v>49.99</v>
      </c>
      <c r="BG10" s="57">
        <f t="shared" si="15"/>
        <v>0.55331066213242652</v>
      </c>
      <c r="BH10" s="11">
        <v>580</v>
      </c>
      <c r="BI10" s="54">
        <f t="shared" si="16"/>
        <v>9977.7979999999989</v>
      </c>
      <c r="BJ10" s="54">
        <f t="shared" si="17"/>
        <v>12951.4</v>
      </c>
    </row>
    <row r="11" spans="1:62" ht="75" x14ac:dyDescent="0.25">
      <c r="A11" s="40">
        <v>10</v>
      </c>
      <c r="B11" s="41"/>
      <c r="C11" s="41"/>
      <c r="D11" s="41" t="s">
        <v>62</v>
      </c>
      <c r="E11" s="41" t="s">
        <v>63</v>
      </c>
      <c r="F11" s="41" t="s">
        <v>64</v>
      </c>
      <c r="G11" s="42" t="s">
        <v>65</v>
      </c>
      <c r="H11" s="42" t="s">
        <v>66</v>
      </c>
      <c r="I11" s="42" t="s">
        <v>67</v>
      </c>
      <c r="J11" s="42" t="s">
        <v>68</v>
      </c>
      <c r="K11" s="43" t="s">
        <v>78</v>
      </c>
      <c r="L11" s="41" t="s">
        <v>85</v>
      </c>
      <c r="M11" s="53" t="s">
        <v>87</v>
      </c>
      <c r="N11" s="41"/>
      <c r="O11" s="44" t="s">
        <v>92</v>
      </c>
      <c r="P11" s="41"/>
      <c r="Q11" s="41" t="s">
        <v>73</v>
      </c>
      <c r="R11" s="45">
        <f>'[10]CCD-Self bag 1.8.26'!F10</f>
        <v>91</v>
      </c>
      <c r="S11" s="46">
        <v>7.8</v>
      </c>
      <c r="T11" s="47">
        <f t="shared" si="8"/>
        <v>11.666666666666666</v>
      </c>
      <c r="U11" s="48">
        <v>11.67</v>
      </c>
      <c r="V11" s="12">
        <v>11.25</v>
      </c>
      <c r="W11" s="41" t="s">
        <v>74</v>
      </c>
      <c r="X11" s="49">
        <v>64</v>
      </c>
      <c r="Y11" s="49">
        <v>39</v>
      </c>
      <c r="Z11" s="49">
        <v>62</v>
      </c>
      <c r="AA11" s="46">
        <v>4</v>
      </c>
      <c r="AB11" s="11">
        <v>4</v>
      </c>
      <c r="AC11" s="51">
        <f t="shared" si="9"/>
        <v>0.154752</v>
      </c>
      <c r="AD11" s="52">
        <f t="shared" si="10"/>
        <v>1680.1075268817203</v>
      </c>
      <c r="AE11" s="53">
        <v>2250</v>
      </c>
      <c r="AF11" s="54">
        <f t="shared" si="11"/>
        <v>1.3392000000000002</v>
      </c>
      <c r="AG11" s="41" t="s">
        <v>75</v>
      </c>
      <c r="AH11" s="55">
        <f t="shared" si="18"/>
        <v>0.23500000000000001</v>
      </c>
      <c r="AI11" s="54">
        <f t="shared" si="19"/>
        <v>2.7424500000000003</v>
      </c>
      <c r="AJ11" s="54">
        <f t="shared" si="0"/>
        <v>15.75165</v>
      </c>
      <c r="AK11" s="56">
        <v>0.01</v>
      </c>
      <c r="AL11" s="54">
        <f t="shared" si="1"/>
        <v>0.2233</v>
      </c>
      <c r="AM11" s="56">
        <v>0</v>
      </c>
      <c r="AN11" s="54">
        <f t="shared" si="2"/>
        <v>0</v>
      </c>
      <c r="AO11" s="56">
        <v>0</v>
      </c>
      <c r="AP11" s="54">
        <f t="shared" si="3"/>
        <v>0</v>
      </c>
      <c r="AQ11" s="56">
        <v>0</v>
      </c>
      <c r="AR11" s="54">
        <f t="shared" si="12"/>
        <v>0</v>
      </c>
      <c r="AS11" s="42" t="s">
        <v>76</v>
      </c>
      <c r="AT11" s="55">
        <v>5.5E-2</v>
      </c>
      <c r="AU11" s="54">
        <f t="shared" si="4"/>
        <v>1.2281499999999999</v>
      </c>
      <c r="AV11" s="54">
        <v>0</v>
      </c>
      <c r="AW11" s="56">
        <v>0</v>
      </c>
      <c r="AX11" s="54">
        <f t="shared" si="13"/>
        <v>0</v>
      </c>
      <c r="AY11" s="54">
        <v>0</v>
      </c>
      <c r="AZ11" s="56">
        <v>0</v>
      </c>
      <c r="BA11" s="54">
        <f t="shared" si="14"/>
        <v>0</v>
      </c>
      <c r="BB11" s="54">
        <f t="shared" si="5"/>
        <v>1.4514499999999999</v>
      </c>
      <c r="BC11" s="54">
        <f t="shared" si="6"/>
        <v>17.203099999999999</v>
      </c>
      <c r="BD11" s="57">
        <f t="shared" si="7"/>
        <v>0.22959695476936853</v>
      </c>
      <c r="BE11" s="58">
        <v>22.33</v>
      </c>
      <c r="BF11" s="12">
        <v>49.99</v>
      </c>
      <c r="BG11" s="57">
        <f t="shared" si="15"/>
        <v>0.55331066213242652</v>
      </c>
      <c r="BH11" s="11">
        <v>0</v>
      </c>
      <c r="BI11" s="54">
        <f t="shared" si="16"/>
        <v>0</v>
      </c>
      <c r="BJ11" s="54">
        <f t="shared" si="17"/>
        <v>0</v>
      </c>
    </row>
  </sheetData>
  <sheetProtection insertRows="0" deleteRows="0" sort="0"/>
  <protectedRanges>
    <protectedRange sqref="L2:N11 BF2:BH11 AQ1:AR1 AV1 AY1 L12:BA250 A2:J250 P2:BD11" name="Range1"/>
    <protectedRange sqref="K2:K255" name="Range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[10]ValueSelection!#REF!</xm:f>
          </x14:formula1>
          <xm:sqref>F2:F11</xm:sqref>
        </x14:dataValidation>
        <x14:dataValidation type="list" allowBlank="1" showInputMessage="1" showErrorMessage="1">
          <x14:formula1>
            <xm:f>[10]ValueSelection!#REF!</xm:f>
          </x14:formula1>
          <xm:sqref>E2:E11</xm:sqref>
        </x14:dataValidation>
        <x14:dataValidation type="list" allowBlank="1" showInputMessage="1" showErrorMessage="1">
          <x14:formula1>
            <xm:f>[10]Data!#REF!</xm:f>
          </x14:formula1>
          <xm:sqref>Q2:Q11</xm:sqref>
        </x14:dataValidation>
        <x14:dataValidation type="list" allowBlank="1" showInputMessage="1" showErrorMessage="1">
          <x14:formula1>
            <xm:f>[10]Data!#REF!</xm:f>
          </x14:formula1>
          <xm:sqref>W2:W11</xm:sqref>
        </x14:dataValidation>
        <x14:dataValidation type="list" allowBlank="1" showInputMessage="1" showErrorMessage="1">
          <x14:formula1>
            <xm:f>[10]ValueSelection!#REF!</xm:f>
          </x14:formula1>
          <xm:sqref>D2:D11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2026-04-17T05:44:04Z</dcterms:created>
  <dcterms:modified xsi:type="dcterms:W3CDTF">2026-04-17T05:48:35Z</dcterms:modified>
</cp:coreProperties>
</file>