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5" i="1" l="1"/>
  <c r="AB15" i="1"/>
  <c r="AC15" i="1" s="1"/>
  <c r="AE15" i="1" s="1"/>
  <c r="AX14" i="1"/>
  <c r="AB14" i="1"/>
  <c r="AC14" i="1" s="1"/>
  <c r="AE14" i="1" s="1"/>
  <c r="AX13" i="1"/>
  <c r="AB13" i="1"/>
  <c r="AC13" i="1" s="1"/>
  <c r="AE13" i="1" s="1"/>
  <c r="AX12" i="1"/>
  <c r="AB12" i="1"/>
  <c r="AC12" i="1" s="1"/>
  <c r="AE12" i="1" s="1"/>
  <c r="Q12" i="1"/>
  <c r="Q15" i="1" s="1"/>
  <c r="S15" i="1" s="1"/>
  <c r="AX11" i="1"/>
  <c r="AB11" i="1"/>
  <c r="AC11" i="1" s="1"/>
  <c r="AE11" i="1" s="1"/>
  <c r="Q11" i="1"/>
  <c r="Q14" i="1" s="1"/>
  <c r="S14" i="1" s="1"/>
  <c r="AX10" i="1"/>
  <c r="AB10" i="1"/>
  <c r="AC10" i="1" s="1"/>
  <c r="AE10" i="1" s="1"/>
  <c r="Q10" i="1"/>
  <c r="Q13" i="1" s="1"/>
  <c r="S13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Q5" i="1"/>
  <c r="Q9" i="1" s="1"/>
  <c r="S9" i="1" s="1"/>
  <c r="AX4" i="1"/>
  <c r="AB4" i="1"/>
  <c r="AC4" i="1" s="1"/>
  <c r="AE4" i="1" s="1"/>
  <c r="Q4" i="1"/>
  <c r="Q8" i="1" s="1"/>
  <c r="S8" i="1" s="1"/>
  <c r="AX3" i="1"/>
  <c r="AB3" i="1"/>
  <c r="AC3" i="1" s="1"/>
  <c r="AE3" i="1" s="1"/>
  <c r="Q3" i="1"/>
  <c r="Q7" i="1" s="1"/>
  <c r="S7" i="1" s="1"/>
  <c r="AX2" i="1"/>
  <c r="AB2" i="1"/>
  <c r="AC2" i="1" s="1"/>
  <c r="AE2" i="1" s="1"/>
  <c r="Q2" i="1"/>
  <c r="Q6" i="1" s="1"/>
  <c r="S6" i="1" s="1"/>
  <c r="S12" i="1" l="1"/>
  <c r="AH12" i="1" s="1"/>
  <c r="S2" i="1"/>
  <c r="AH2" i="1" s="1"/>
  <c r="S10" i="1"/>
  <c r="AH10" i="1" s="1"/>
  <c r="S11" i="1"/>
  <c r="AH11" i="1" s="1"/>
  <c r="AH9" i="1"/>
  <c r="AI9" i="1" s="1"/>
  <c r="AH7" i="1"/>
  <c r="AH8" i="1"/>
  <c r="AI8" i="1" s="1"/>
  <c r="AH6" i="1"/>
  <c r="AH13" i="1"/>
  <c r="AI13" i="1"/>
  <c r="AH14" i="1"/>
  <c r="AH15" i="1"/>
  <c r="AI15" i="1"/>
  <c r="AI2" i="1"/>
  <c r="S3" i="1"/>
  <c r="AI12" i="1"/>
  <c r="S4" i="1"/>
  <c r="S5" i="1"/>
  <c r="AI10" i="1"/>
  <c r="AI11" i="1" l="1"/>
  <c r="AW11" i="1" s="1"/>
  <c r="AO11" i="1" s="1"/>
  <c r="AI6" i="1"/>
  <c r="AW6" i="1" s="1"/>
  <c r="AI7" i="1"/>
  <c r="AW7" i="1" s="1"/>
  <c r="AH4" i="1"/>
  <c r="AW15" i="1"/>
  <c r="AW13" i="1"/>
  <c r="AW8" i="1"/>
  <c r="AM11" i="1"/>
  <c r="AK11" i="1"/>
  <c r="AW12" i="1"/>
  <c r="AW10" i="1"/>
  <c r="AH3" i="1"/>
  <c r="AW9" i="1"/>
  <c r="AH5" i="1"/>
  <c r="AW2" i="1"/>
  <c r="AI14" i="1"/>
  <c r="AS11" i="1" l="1"/>
  <c r="AI4" i="1"/>
  <c r="AI3" i="1"/>
  <c r="AW3" i="1" s="1"/>
  <c r="AK9" i="1"/>
  <c r="AS9" i="1"/>
  <c r="AO9" i="1"/>
  <c r="AM9" i="1"/>
  <c r="AS6" i="1"/>
  <c r="AO6" i="1"/>
  <c r="AK6" i="1"/>
  <c r="AM6" i="1"/>
  <c r="AM8" i="1"/>
  <c r="AO8" i="1"/>
  <c r="AK8" i="1"/>
  <c r="AS8" i="1"/>
  <c r="AK15" i="1"/>
  <c r="AS15" i="1"/>
  <c r="AM15" i="1"/>
  <c r="AO15" i="1"/>
  <c r="AK12" i="1"/>
  <c r="AM12" i="1"/>
  <c r="AS12" i="1"/>
  <c r="AO12" i="1"/>
  <c r="AI5" i="1"/>
  <c r="AT11" i="1"/>
  <c r="AU11" i="1" s="1"/>
  <c r="AV11" i="1" s="1"/>
  <c r="AW4" i="1"/>
  <c r="AW14" i="1"/>
  <c r="AO7" i="1"/>
  <c r="AM7" i="1"/>
  <c r="AS7" i="1"/>
  <c r="AK7" i="1"/>
  <c r="AK2" i="1"/>
  <c r="AS2" i="1"/>
  <c r="AO2" i="1"/>
  <c r="AM2" i="1"/>
  <c r="AO10" i="1"/>
  <c r="AM10" i="1"/>
  <c r="AK10" i="1"/>
  <c r="AS10" i="1"/>
  <c r="AO13" i="1"/>
  <c r="AM13" i="1"/>
  <c r="AS13" i="1"/>
  <c r="AK13" i="1"/>
  <c r="AT15" i="1" l="1"/>
  <c r="AU15" i="1" s="1"/>
  <c r="AV15" i="1" s="1"/>
  <c r="AT10" i="1"/>
  <c r="AU10" i="1" s="1"/>
  <c r="AV10" i="1" s="1"/>
  <c r="AT2" i="1"/>
  <c r="AU2" i="1" s="1"/>
  <c r="AV2" i="1" s="1"/>
  <c r="AT12" i="1"/>
  <c r="AU12" i="1" s="1"/>
  <c r="AV12" i="1" s="1"/>
  <c r="AW5" i="1"/>
  <c r="AT7" i="1"/>
  <c r="AU7" i="1" s="1"/>
  <c r="AV7" i="1" s="1"/>
  <c r="AO4" i="1"/>
  <c r="AM4" i="1"/>
  <c r="AK4" i="1"/>
  <c r="AS4" i="1"/>
  <c r="AT13" i="1"/>
  <c r="AU13" i="1" s="1"/>
  <c r="AV13" i="1" s="1"/>
  <c r="AM14" i="1"/>
  <c r="AO14" i="1"/>
  <c r="AK14" i="1"/>
  <c r="AS14" i="1"/>
  <c r="AS3" i="1"/>
  <c r="AK3" i="1"/>
  <c r="AO3" i="1"/>
  <c r="AM3" i="1"/>
  <c r="AT8" i="1"/>
  <c r="AU8" i="1" s="1"/>
  <c r="AV8" i="1" s="1"/>
  <c r="AT6" i="1"/>
  <c r="AU6" i="1" s="1"/>
  <c r="AV6" i="1" s="1"/>
  <c r="AT9" i="1"/>
  <c r="AU9" i="1" s="1"/>
  <c r="AV9" i="1" s="1"/>
  <c r="AT14" i="1" l="1"/>
  <c r="AU14" i="1" s="1"/>
  <c r="AV14" i="1" s="1"/>
  <c r="AT3" i="1"/>
  <c r="AU3" i="1" s="1"/>
  <c r="AV3" i="1" s="1"/>
  <c r="AT4" i="1"/>
  <c r="AU4" i="1" s="1"/>
  <c r="AV4" i="1" s="1"/>
  <c r="AM5" i="1"/>
  <c r="AO5" i="1"/>
  <c r="AK5" i="1"/>
  <c r="AS5" i="1"/>
  <c r="AT5" i="1" l="1"/>
  <c r="AU5" i="1" s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<sst xmlns="http://schemas.openxmlformats.org/spreadsheetml/2006/main" count="235" uniqueCount="116">
  <si>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</si>
  <si>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</si>
  <si>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</si>
  <si>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</si>
  <si>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</si>
  <si>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</si>
  <si>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</si>
  <si>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</si>
  <si>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</si>
  <si>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</si>
  <si>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</si>
  <si>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</si>
  <si>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</si>
  <si>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</si>
  <si>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</si>
  <si>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</si>
  <si>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</si>
  <si>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</si>
  <si>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</si>
  <si>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</si>
  <si>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</si>
  <si>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</si>
  <si>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</si>
  <si>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</si>
  <si>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</si>
  <si>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</si>
  <si>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</si>
  <si>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</si>
  <si>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</si>
  <si>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</si>
  <si>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</si>
  <si>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</si>
  <si>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</si>
  <si>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</si>
  <si>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</si>
  <si>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</si>
  <si>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</si>
  <si>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</si>
  <si>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</si>
  <si>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</si>
  <si>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</si>
  <si>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</si>
  <si>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</si>
  <si>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</si>
  <si>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</si>
  <si>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</si>
  <si>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</si>
  <si>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</si>
  <si>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</si>
  <si>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</si>
  <si>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</si>
  <si>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</si>
  <si>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</si>
  <si>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</si>
  <si>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</si>
  <si>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Rosemary</t>
    <phoneticPr fontId="9" type="noConversion"/>
  </si>
  <si>
    <t>100% Polyester  Microfiber printed  6pcs Comforter Set</t>
    <phoneticPr fontId="9" type="noConversion"/>
  </si>
  <si>
    <t>6pcs Comforter set</t>
    <phoneticPr fontId="9" type="noConversion"/>
  </si>
  <si>
    <t>Comforter&amp; Shams: 85gsm printed MF face with 85gsm printed MF reverse, comforter with 3 sides 1/2'' flat flange. 200gm poly fill.
Sheet set: 85gsm solid MF.
Bonus pillowcases: 85gsm printed MF.</t>
    <phoneticPr fontId="9" type="noConversion"/>
  </si>
  <si>
    <t>100% polyester , poly filling</t>
    <phoneticPr fontId="9" type="noConversion"/>
  </si>
  <si>
    <t>Twin XL: 
Comforter:66x90"
Sham:20x26+2"
Flat sheet:66x96"
Fitted sheet:39x80+12"
Standard Pillowcases:20x30"
Standard Pillowcases:20x30"</t>
    <phoneticPr fontId="9" type="noConversion"/>
  </si>
  <si>
    <t>Blush</t>
  </si>
  <si>
    <t>RH10-0960</t>
    <phoneticPr fontId="9" type="noConversion"/>
  </si>
  <si>
    <t>Set</t>
  </si>
  <si>
    <t>Compressed/Knocked Down</t>
  </si>
  <si>
    <t>9404.40.9022</t>
    <phoneticPr fontId="9" type="noConversion"/>
  </si>
  <si>
    <t>Rosemary</t>
    <phoneticPr fontId="9" type="noConversion"/>
  </si>
  <si>
    <t>100% Polyester  Microfiber printed  9pcs Comforter Set</t>
    <phoneticPr fontId="9" type="noConversion"/>
  </si>
  <si>
    <t>9pcs Comforter set</t>
    <phoneticPr fontId="9" type="noConversion"/>
  </si>
  <si>
    <t>100% polyester , poly filling</t>
    <phoneticPr fontId="9" type="noConversion"/>
  </si>
  <si>
    <t>Full: 
Comforter:80x90"
Sham:20x26+2"(2)
Flat sheet:81x96"
Fitted sheet:54x75"+15"
Standard Pillowcases:20x30"(2)
Standard Pillowcases:20x30"(2)</t>
    <phoneticPr fontId="9" type="noConversion"/>
  </si>
  <si>
    <t>RH10-0961</t>
  </si>
  <si>
    <t>9404.40.9022</t>
    <phoneticPr fontId="9" type="noConversion"/>
  </si>
  <si>
    <t>Rosemary</t>
    <phoneticPr fontId="9" type="noConversion"/>
  </si>
  <si>
    <t>100% Polyester  Microfiber printed  9pcs Comforter Set</t>
    <phoneticPr fontId="9" type="noConversion"/>
  </si>
  <si>
    <t>9pcs Comforter set</t>
    <phoneticPr fontId="9" type="noConversion"/>
  </si>
  <si>
    <t>Comforter&amp; Shams: 85gsm printed MF face with 85gsm printed MF reverse, comforter with 3 sides 1/2'' flat flange. 200gm poly fill.
Sheet set: 85gsm solid MF.
Bonus pillowcases: 85gsm printed MF.</t>
    <phoneticPr fontId="9" type="noConversion"/>
  </si>
  <si>
    <t>Queen: 
Comforter:90x90"
Sham:20x26+2"(2)
Flat sheet:90x102"
Fitted sheet:60x80"+15"
Standard Pillowcases:20x30"(2)
Standard Pillowcases:20x30"(2)</t>
    <phoneticPr fontId="9" type="noConversion"/>
  </si>
  <si>
    <t>RH10-0962</t>
  </si>
  <si>
    <t>Comforter&amp; Shams: 85gsm printed MF face with 85gsm printed MF reverse, comforter with 3 sides 1/2'' flat flange. 200gm poly fill.
Sheet set: 85gsm solid MF.
Bonus pillowcases: 85gsm printed MF.</t>
    <phoneticPr fontId="9" type="noConversion"/>
  </si>
  <si>
    <t>100% polyester , poly filling</t>
    <phoneticPr fontId="9" type="noConversion"/>
  </si>
  <si>
    <t>King: 
Comforter:104"Wx90"L
Sham:20"Wx36+2"L(2)
Flat sheet:108"Wx102"L
Fitted sheet:78"Wx80"L+15"D
King Pillowcases:20"Wx40"L(2)
King Pillowcases:20"Wx40"L(2)</t>
    <phoneticPr fontId="9" type="noConversion"/>
  </si>
  <si>
    <t>RH10-0963</t>
  </si>
  <si>
    <t>9404.40.9022</t>
  </si>
  <si>
    <t>100% Polyester  Microfiber printed  6pcs Comforter Set</t>
    <phoneticPr fontId="9" type="noConversion"/>
  </si>
  <si>
    <t>6pcs Comforter set</t>
    <phoneticPr fontId="9" type="noConversion"/>
  </si>
  <si>
    <t>Twin XL: 
Comforter:66x90"
Sham:20x26+2"
Flat sheet:66x96"
Fitted sheet:39x80+12"
Standard Pillowcases:20x30"
Standard Pillowcases:20x30"</t>
    <phoneticPr fontId="9" type="noConversion"/>
  </si>
  <si>
    <t>Yellow</t>
  </si>
  <si>
    <t>RH10-0964</t>
    <phoneticPr fontId="9" type="noConversion"/>
  </si>
  <si>
    <t>100% polyester , poly filling</t>
    <phoneticPr fontId="9" type="noConversion"/>
  </si>
  <si>
    <t>Full: 
Comforter:80x90"
Sham:20x26+2"(2)
Flat sheet:81x96"
Fitted sheet:54x75"+15"
Standard Pillowcases:20x30"(2)
Standard Pillowcases:20x30"(2)</t>
    <phoneticPr fontId="9" type="noConversion"/>
  </si>
  <si>
    <t>RH10-0965</t>
  </si>
  <si>
    <t>Queen: 
Comforter:90x90"
Sham:20x26+2"(2)
Flat sheet:90x102"
Fitted sheet:60x80"+15"
Standard Pillowcases:20x30"(2)
Standard Pillowcases:20x30"(2)</t>
    <phoneticPr fontId="9" type="noConversion"/>
  </si>
  <si>
    <t>RH10-0966</t>
  </si>
  <si>
    <t>100% Polyester  Microfiber printed  9pcs Comforter Set</t>
    <phoneticPr fontId="9" type="noConversion"/>
  </si>
  <si>
    <t>Comforter&amp; Shams: 85gsm printed MF face with 85gsm printed MF reverse, comforter with 3 sides 1/2'' flat flange. 200gm poly fill.
Sheet set: 85gsm solid MF.
Bonus pillowcases: 85gsm printed MF.</t>
    <phoneticPr fontId="9" type="noConversion"/>
  </si>
  <si>
    <t>King: 
Comforter:104"Wx90"L
Sham:20"Wx36+2"L(2)
Flat sheet:108"Wx102"L
Fitted sheet:78"Wx80"L+15"D
King Pillowcases:20"Wx40"L(2)
King Pillowcases:20"Wx40"L(2)</t>
    <phoneticPr fontId="9" type="noConversion"/>
  </si>
  <si>
    <t>RH10-0967</t>
  </si>
  <si>
    <t>QUILT</t>
  </si>
  <si>
    <t>100% Polyester Printed Quilt Mini Set</t>
  </si>
  <si>
    <t>Quilt Mini Set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</si>
  <si>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r>
      <rPr>
        <sz val="11"/>
        <color rgb="FFFF0000"/>
        <rFont val="Calibri"/>
        <family val="2"/>
      </rPr>
      <t>(pending)</t>
    </r>
    <phoneticPr fontId="9" type="noConversion"/>
  </si>
  <si>
    <t xml:space="preserve">100% Polyester Microfiber,  poly fill  </t>
  </si>
  <si>
    <t>Twin: 
Quilt:66x90"
Sham:20x26(1)</t>
    <phoneticPr fontId="9" type="noConversion"/>
  </si>
  <si>
    <t>RH10-0968</t>
    <phoneticPr fontId="9" type="noConversion"/>
  </si>
  <si>
    <t>Full/Queen: 
Quilt:90x90"
Sham:20x26(2)</t>
    <phoneticPr fontId="9" type="noConversion"/>
  </si>
  <si>
    <t>RH10-0969</t>
  </si>
  <si>
    <t>King: 
Quilt:104x90"
Sham:20x36(2)</t>
    <phoneticPr fontId="9" type="noConversion"/>
  </si>
  <si>
    <t>RH10-0970</t>
  </si>
  <si>
    <t>Twin: 
Quilt:66x90"
Sham:20x26(1)</t>
    <phoneticPr fontId="9" type="noConversion"/>
  </si>
  <si>
    <t>RH10-0971</t>
    <phoneticPr fontId="9" type="noConversion"/>
  </si>
  <si>
    <t>Full/Queen: 
Quilt:90x90"
Sham:20x26(2)</t>
    <phoneticPr fontId="9" type="noConversion"/>
  </si>
  <si>
    <t>RH10-0972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</si>
  <si>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r>
      <rPr>
        <sz val="11"/>
        <color rgb="FFFF0000"/>
        <rFont val="Calibri"/>
        <family val="2"/>
      </rPr>
      <t>(pending)</t>
    </r>
    <phoneticPr fontId="9" type="noConversion"/>
  </si>
  <si>
    <t>King: 
Quilt:104x90"
Sham:20x36(2)</t>
    <phoneticPr fontId="9" type="noConversion"/>
  </si>
  <si>
    <t>RH10-0973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</si>
</sst>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0" fillId="0" borderId="2" xfId="1" applyFont="1" applyBorder="1" applyAlignment="1">
      <alignment wrapText="1"/>
    </xf>
    <xf numFmtId="176" fontId="6" fillId="5" borderId="2" xfId="2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176" fontId="6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3" fillId="0" borderId="2" xfId="1" applyFont="1" applyBorder="1" applyAlignment="1">
      <alignment wrapText="1"/>
    </xf>
    <xf numFmtId="176" fontId="1" fillId="5" borderId="2" xfId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128226</xdr:colOff>
      <xdr:row>1</xdr:row>
      <xdr:rowOff>757599</xdr:rowOff>
    </xdr:from>
    <xdr:to>
      <xdr:col>2</xdr:col>
      <xdr:colOff>3613</xdr:colOff>
      <xdr:row>4</xdr:row>
      <xdr:rowOff>268939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1399389F-EE82-A78D-98B8-E7FBBA0C1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026" y="1738674"/>
          <a:ext cx="3047212" cy="3511840"/>
        </a:xfrm>
        <a:prstGeom prst="rect">
          <a:avLst/>
        </a:prstGeom>
      </xdr:spPr>
    </xdr:pic>
    <xdr:clientData/>
  </xdr:twoCellAnchor>
  <xdr:twoCellAnchor editAs="oneCell">
    <xdr:from>
      <xdr:col>1</xdr:col>
      <xdr:colOff>116060</xdr:colOff>
      <xdr:row>5</xdr:row>
      <xdr:rowOff>562828</xdr:rowOff>
    </xdr:from>
    <xdr:to>
      <xdr:col>1</xdr:col>
      <xdr:colOff>3169036</xdr:colOff>
      <xdr:row>8</xdr:row>
      <xdr:rowOff>89647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A197AE2-AD26-3A79-67BC-4346E787B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860" y="7077928"/>
          <a:ext cx="3052976" cy="3527319"/>
        </a:xfrm>
        <a:prstGeom prst="rect">
          <a:avLst/>
        </a:prstGeom>
      </xdr:spPr>
    </xdr:pic>
    <xdr:clientData/>
  </xdr:twoCellAnchor>
  <xdr:twoCellAnchor editAs="oneCell">
    <xdr:from>
      <xdr:col>1</xdr:col>
      <xdr:colOff>676003</xdr:colOff>
      <xdr:row>9</xdr:row>
      <xdr:rowOff>68036</xdr:rowOff>
    </xdr:from>
    <xdr:to>
      <xdr:col>1</xdr:col>
      <xdr:colOff>2535842</xdr:colOff>
      <xdr:row>11</xdr:row>
      <xdr:rowOff>789216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136AB5A7-DA17-4573-9ED0-37E88DF4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803" y="12117161"/>
          <a:ext cx="1859839" cy="239757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12</xdr:row>
      <xdr:rowOff>125817</xdr:rowOff>
    </xdr:from>
    <xdr:to>
      <xdr:col>1</xdr:col>
      <xdr:colOff>2517321</xdr:colOff>
      <xdr:row>14</xdr:row>
      <xdr:rowOff>828039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E40DF096-46CE-439E-B2CE-E6C44EE57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2550" y="14889567"/>
          <a:ext cx="1850571" cy="2378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osemary%20BIAB%20Commitment%204.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9">
          <cell r="G9">
            <v>87.52</v>
          </cell>
        </row>
        <row r="10">
          <cell r="G10">
            <v>112.03</v>
          </cell>
        </row>
        <row r="11">
          <cell r="G11">
            <v>120.07</v>
          </cell>
        </row>
        <row r="12">
          <cell r="G12">
            <v>140.16999999999999</v>
          </cell>
        </row>
        <row r="14">
          <cell r="G14">
            <v>57.5</v>
          </cell>
        </row>
        <row r="15">
          <cell r="G15">
            <v>77</v>
          </cell>
        </row>
        <row r="16">
          <cell r="G1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5"/>
  <sheetViews>
    <sheetView tabSelected="1" zoomScale="85" zoomScaleNormal="85" workbookViewId="0">
      <selection activeCell="H4" sqref="H4"/>
    </sheetView>
  </sheetViews>
  <sheetFormatPr defaultColWidth="9.28515625" defaultRowHeight="15" x14ac:dyDescent="0.25"/>
  <cols>
    <col min="1" max="1" width="10.28515625" style="1" customWidth="1"/>
    <col min="2" max="2" width="47.570312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5.710937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10.28515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105" x14ac:dyDescent="0.25">
      <c r="A2" s="36">
        <v>1</v>
      </c>
      <c r="B2" s="37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41" t="s">
        <v>58</v>
      </c>
      <c r="K2" s="39" t="s">
        <v>59</v>
      </c>
      <c r="L2" s="41" t="s">
        <v>60</v>
      </c>
      <c r="M2" s="39" t="s">
        <v>61</v>
      </c>
      <c r="N2" s="42" t="s">
        <v>62</v>
      </c>
      <c r="O2" s="43"/>
      <c r="P2" s="39" t="s">
        <v>63</v>
      </c>
      <c r="Q2" s="44">
        <f>'[1]Factory cost-Shine'!G9</f>
        <v>87.52</v>
      </c>
      <c r="R2" s="45">
        <v>7.7</v>
      </c>
      <c r="S2" s="46">
        <f t="shared" ref="S2:S5" si="0">IF(ISERROR(Q2/R2),"",Q2/R2)</f>
        <v>11.366233766233766</v>
      </c>
      <c r="T2" s="46">
        <v>11.37</v>
      </c>
      <c r="U2" s="47"/>
      <c r="V2" s="39" t="s">
        <v>64</v>
      </c>
      <c r="W2" s="48">
        <v>42</v>
      </c>
      <c r="X2" s="48">
        <v>32</v>
      </c>
      <c r="Y2" s="48">
        <v>45</v>
      </c>
      <c r="Z2" s="49">
        <v>11.71</v>
      </c>
      <c r="AA2" s="50">
        <v>3</v>
      </c>
      <c r="AB2" s="51">
        <f>IF(W2="","",W2*X2*Y2/1000000)</f>
        <v>6.0479999999999999E-2</v>
      </c>
      <c r="AC2" s="52">
        <f>IF(AA2="","",65/AB2*AA2)</f>
        <v>3224.2063492063489</v>
      </c>
      <c r="AD2" s="53">
        <v>4000</v>
      </c>
      <c r="AE2" s="54">
        <f>IF(ISERROR(AD2/AC2),"",AD2/AC2)</f>
        <v>1.2406153846153847</v>
      </c>
      <c r="AF2" s="39" t="s">
        <v>65</v>
      </c>
      <c r="AG2" s="55">
        <v>0.22800000000000001</v>
      </c>
      <c r="AH2" s="54">
        <f>IF(ISERROR(S2*AG2),"",S2*AG2)</f>
        <v>2.5915012987012989</v>
      </c>
      <c r="AI2" s="54">
        <f>IF(ISERROR(T2+AE2+AH2),"",T2+AE2+AH2)</f>
        <v>15.202116683316683</v>
      </c>
      <c r="AJ2" s="56">
        <v>0</v>
      </c>
      <c r="AK2" s="54">
        <f>IF(ISERROR(AW2*AJ2),"",AW2*AJ2)</f>
        <v>0</v>
      </c>
      <c r="AL2" s="56">
        <v>0</v>
      </c>
      <c r="AM2" s="54">
        <f>IF(ISERROR(AW2*AL2),"",AW2*AL2)</f>
        <v>0</v>
      </c>
      <c r="AN2" s="56">
        <v>0</v>
      </c>
      <c r="AO2" s="54">
        <f>IF(ISERROR(AW2*AN2),"",AW2*AN2)</f>
        <v>0</v>
      </c>
      <c r="AP2" s="54">
        <v>0</v>
      </c>
      <c r="AQ2" s="53">
        <v>0</v>
      </c>
      <c r="AR2" s="56">
        <v>0</v>
      </c>
      <c r="AS2" s="54">
        <f>IF(ISERROR(AW2*AR2),"",AW2*AR2)</f>
        <v>0</v>
      </c>
      <c r="AT2" s="54">
        <f>IF(ISERROR(AK2+AM2+AO2+AP2+AS2),"",AK2+AM2+AO2+AP2+AS2)</f>
        <v>0</v>
      </c>
      <c r="AU2" s="57">
        <f>AI2+AT2</f>
        <v>15.202116683316683</v>
      </c>
      <c r="AV2" s="58">
        <f>IF(ISERROR((AW2-AU2)/AW2),"",(AW2-AU2)/AW2)</f>
        <v>0</v>
      </c>
      <c r="AW2" s="57">
        <f>AI2</f>
        <v>15.202116683316683</v>
      </c>
      <c r="AX2" s="54">
        <f t="shared" ref="AX2:AX5" si="1">IF(ISERROR(AY2*(1-AZ2)),"",AY2*(1-AZ2))</f>
        <v>27.495000000000001</v>
      </c>
      <c r="AY2" s="59">
        <v>54.99</v>
      </c>
      <c r="AZ2" s="56">
        <v>0.5</v>
      </c>
      <c r="BA2" s="50">
        <v>63</v>
      </c>
    </row>
    <row r="3" spans="1:53" ht="105" x14ac:dyDescent="0.25">
      <c r="A3" s="36">
        <v>2</v>
      </c>
      <c r="B3" s="60"/>
      <c r="C3" s="38"/>
      <c r="D3" s="39" t="s">
        <v>53</v>
      </c>
      <c r="E3" s="39"/>
      <c r="F3" s="39" t="s">
        <v>54</v>
      </c>
      <c r="G3" s="40" t="s">
        <v>66</v>
      </c>
      <c r="H3" s="39" t="s">
        <v>67</v>
      </c>
      <c r="I3" s="39" t="s">
        <v>68</v>
      </c>
      <c r="J3" s="41" t="s">
        <v>58</v>
      </c>
      <c r="K3" s="39" t="s">
        <v>69</v>
      </c>
      <c r="L3" s="41" t="s">
        <v>70</v>
      </c>
      <c r="M3" s="39" t="s">
        <v>61</v>
      </c>
      <c r="N3" s="42" t="s">
        <v>71</v>
      </c>
      <c r="O3" s="43"/>
      <c r="P3" s="39" t="s">
        <v>63</v>
      </c>
      <c r="Q3" s="44">
        <f>'[1]Factory cost-Shine'!G10</f>
        <v>112.03</v>
      </c>
      <c r="R3" s="45">
        <v>7.7</v>
      </c>
      <c r="S3" s="46">
        <f t="shared" si="0"/>
        <v>14.549350649350648</v>
      </c>
      <c r="T3" s="46">
        <v>14.55</v>
      </c>
      <c r="U3" s="47"/>
      <c r="V3" s="39" t="s">
        <v>64</v>
      </c>
      <c r="W3" s="48">
        <v>42</v>
      </c>
      <c r="X3" s="48">
        <v>32</v>
      </c>
      <c r="Y3" s="48">
        <v>51</v>
      </c>
      <c r="Z3" s="49">
        <v>12.57</v>
      </c>
      <c r="AA3" s="50">
        <v>3</v>
      </c>
      <c r="AB3" s="51">
        <f>IF(W3="","",W3*X3*Y3/1000000)</f>
        <v>6.8543999999999994E-2</v>
      </c>
      <c r="AC3" s="52">
        <f>IF(AA3="","",65/AB3*AA3)</f>
        <v>2844.8879551820728</v>
      </c>
      <c r="AD3" s="53">
        <v>4000</v>
      </c>
      <c r="AE3" s="54">
        <f>IF(ISERROR(AD3/AC3),"",AD3/AC3)</f>
        <v>1.4060307692307692</v>
      </c>
      <c r="AF3" s="39" t="s">
        <v>72</v>
      </c>
      <c r="AG3" s="55">
        <v>0.22800000000000001</v>
      </c>
      <c r="AH3" s="54">
        <f>IF(ISERROR(S3*AG3),"",S3*AG3)</f>
        <v>3.3172519480519478</v>
      </c>
      <c r="AI3" s="54">
        <f>IF(ISERROR(T3+AE3+AH3),"",T3+AE3+AH3)</f>
        <v>19.273282717282719</v>
      </c>
      <c r="AJ3" s="56">
        <v>0</v>
      </c>
      <c r="AK3" s="54">
        <f>IF(ISERROR(AW3*AJ3),"",AW3*AJ3)</f>
        <v>0</v>
      </c>
      <c r="AL3" s="56">
        <v>0</v>
      </c>
      <c r="AM3" s="54">
        <f>IF(ISERROR(AW3*AL3),"",AW3*AL3)</f>
        <v>0</v>
      </c>
      <c r="AN3" s="56">
        <v>0</v>
      </c>
      <c r="AO3" s="54">
        <f>IF(ISERROR(AW3*AN3),"",AW3*AN3)</f>
        <v>0</v>
      </c>
      <c r="AP3" s="54">
        <v>0</v>
      </c>
      <c r="AQ3" s="53">
        <v>0</v>
      </c>
      <c r="AR3" s="56">
        <v>0</v>
      </c>
      <c r="AS3" s="54">
        <f>IF(ISERROR(AW3*AR3),"",AW3*AR3)</f>
        <v>0</v>
      </c>
      <c r="AT3" s="54">
        <f>IF(ISERROR(AK3+AM3+AO3+AP3+AS3),"",AK3+AM3+AO3+AP3+AS3)</f>
        <v>0</v>
      </c>
      <c r="AU3" s="57">
        <f>IF(ISERROR(AI3+AT3),"",AI3+AT3)</f>
        <v>19.273282717282719</v>
      </c>
      <c r="AV3" s="58">
        <f>IF(ISERROR((AW3-AU3)/AW3),"",(AW3-AU3)/AW3)</f>
        <v>0</v>
      </c>
      <c r="AW3" s="57">
        <f>AI3</f>
        <v>19.273282717282719</v>
      </c>
      <c r="AX3" s="54">
        <f t="shared" si="1"/>
        <v>31.995000000000001</v>
      </c>
      <c r="AY3" s="59">
        <v>63.99</v>
      </c>
      <c r="AZ3" s="56">
        <v>0.5</v>
      </c>
      <c r="BA3" s="50">
        <v>90</v>
      </c>
    </row>
    <row r="4" spans="1:53" ht="105" x14ac:dyDescent="0.25">
      <c r="A4" s="36">
        <v>3</v>
      </c>
      <c r="B4" s="60"/>
      <c r="C4" s="38"/>
      <c r="D4" s="39" t="s">
        <v>53</v>
      </c>
      <c r="E4" s="39"/>
      <c r="F4" s="39" t="s">
        <v>54</v>
      </c>
      <c r="G4" s="40" t="s">
        <v>73</v>
      </c>
      <c r="H4" s="39" t="s">
        <v>74</v>
      </c>
      <c r="I4" s="39" t="s">
        <v>75</v>
      </c>
      <c r="J4" s="41" t="s">
        <v>76</v>
      </c>
      <c r="K4" s="39" t="s">
        <v>59</v>
      </c>
      <c r="L4" s="41" t="s">
        <v>77</v>
      </c>
      <c r="M4" s="39" t="s">
        <v>61</v>
      </c>
      <c r="N4" s="42" t="s">
        <v>78</v>
      </c>
      <c r="O4" s="43"/>
      <c r="P4" s="39" t="s">
        <v>63</v>
      </c>
      <c r="Q4" s="44">
        <f>'[1]Factory cost-Shine'!G11</f>
        <v>120.07</v>
      </c>
      <c r="R4" s="45">
        <v>7.7</v>
      </c>
      <c r="S4" s="46">
        <f t="shared" si="0"/>
        <v>15.593506493506492</v>
      </c>
      <c r="T4" s="46">
        <v>15.59</v>
      </c>
      <c r="U4" s="47"/>
      <c r="V4" s="39" t="s">
        <v>64</v>
      </c>
      <c r="W4" s="48">
        <v>42</v>
      </c>
      <c r="X4" s="48">
        <v>32</v>
      </c>
      <c r="Y4" s="48">
        <v>51</v>
      </c>
      <c r="Z4" s="49">
        <v>14.61</v>
      </c>
      <c r="AA4" s="50">
        <v>3</v>
      </c>
      <c r="AB4" s="51">
        <f>IF(W4="","",W4*X4*Y4/1000000)</f>
        <v>6.8543999999999994E-2</v>
      </c>
      <c r="AC4" s="52">
        <f>IF(AA4="","",65/AB4*AA4)</f>
        <v>2844.8879551820728</v>
      </c>
      <c r="AD4" s="53">
        <v>4000</v>
      </c>
      <c r="AE4" s="54">
        <f>IF(ISERROR(AD4/AC4),"",AD4/AC4)</f>
        <v>1.4060307692307692</v>
      </c>
      <c r="AF4" s="39" t="s">
        <v>65</v>
      </c>
      <c r="AG4" s="55">
        <v>0.22800000000000001</v>
      </c>
      <c r="AH4" s="54">
        <f>IF(ISERROR(S4*AG4),"",S4*AG4)</f>
        <v>3.5553194805194805</v>
      </c>
      <c r="AI4" s="54">
        <f>IF(ISERROR(T4+AE4+AH4),"",T4+AE4+AH4)</f>
        <v>20.55135024975025</v>
      </c>
      <c r="AJ4" s="56">
        <v>0</v>
      </c>
      <c r="AK4" s="54">
        <f>IF(ISERROR(AW4*AJ4),"",AW4*AJ4)</f>
        <v>0</v>
      </c>
      <c r="AL4" s="56">
        <v>0</v>
      </c>
      <c r="AM4" s="54">
        <f>IF(ISERROR(AW4*AL4),"",AW4*AL4)</f>
        <v>0</v>
      </c>
      <c r="AN4" s="56">
        <v>0</v>
      </c>
      <c r="AO4" s="54">
        <f>IF(ISERROR(AW4*AN4),"",AW4*AN4)</f>
        <v>0</v>
      </c>
      <c r="AP4" s="54">
        <v>0</v>
      </c>
      <c r="AQ4" s="53">
        <v>0</v>
      </c>
      <c r="AR4" s="56">
        <v>0</v>
      </c>
      <c r="AS4" s="54">
        <f>IF(ISERROR(AW4*AR4),"",AW4*AR4)</f>
        <v>0</v>
      </c>
      <c r="AT4" s="54">
        <f>IF(ISERROR(AK4+AM4+AO4+AP4+AS4),"",AK4+AM4+AO4+AP4+AS4)</f>
        <v>0</v>
      </c>
      <c r="AU4" s="57">
        <f>IF(ISERROR(AI4+AT4),"",AI4+AT4)</f>
        <v>20.55135024975025</v>
      </c>
      <c r="AV4" s="58">
        <f>IF(ISERROR((AW4-AU4)/AW4),"",(AW4-AU4)/AW4)</f>
        <v>0</v>
      </c>
      <c r="AW4" s="57">
        <f>AI4</f>
        <v>20.55135024975025</v>
      </c>
      <c r="AX4" s="54">
        <f t="shared" si="1"/>
        <v>33.994999999999997</v>
      </c>
      <c r="AY4" s="59">
        <v>67.989999999999995</v>
      </c>
      <c r="AZ4" s="56">
        <v>0.5</v>
      </c>
      <c r="BA4" s="50">
        <v>366</v>
      </c>
    </row>
    <row r="5" spans="1:53" ht="105" x14ac:dyDescent="0.25">
      <c r="A5" s="36"/>
      <c r="B5" s="61"/>
      <c r="C5" s="38"/>
      <c r="D5" s="39" t="s">
        <v>53</v>
      </c>
      <c r="E5" s="39"/>
      <c r="F5" s="39" t="s">
        <v>54</v>
      </c>
      <c r="G5" s="40" t="s">
        <v>66</v>
      </c>
      <c r="H5" s="39" t="s">
        <v>74</v>
      </c>
      <c r="I5" s="39" t="s">
        <v>68</v>
      </c>
      <c r="J5" s="41" t="s">
        <v>79</v>
      </c>
      <c r="K5" s="39" t="s">
        <v>80</v>
      </c>
      <c r="L5" s="41" t="s">
        <v>81</v>
      </c>
      <c r="M5" s="39" t="s">
        <v>61</v>
      </c>
      <c r="N5" s="42" t="s">
        <v>82</v>
      </c>
      <c r="O5" s="43"/>
      <c r="P5" s="39" t="s">
        <v>63</v>
      </c>
      <c r="Q5" s="44">
        <f>'[1]Factory cost-Shine'!G12</f>
        <v>140.16999999999999</v>
      </c>
      <c r="R5" s="45">
        <v>7.7</v>
      </c>
      <c r="S5" s="46">
        <f t="shared" si="0"/>
        <v>18.203896103896103</v>
      </c>
      <c r="T5" s="46">
        <v>18.2</v>
      </c>
      <c r="U5" s="47"/>
      <c r="V5" s="39" t="s">
        <v>64</v>
      </c>
      <c r="W5" s="48">
        <v>42</v>
      </c>
      <c r="X5" s="48">
        <v>32</v>
      </c>
      <c r="Y5" s="48">
        <v>57</v>
      </c>
      <c r="Z5" s="49">
        <v>15.27</v>
      </c>
      <c r="AA5" s="50">
        <v>3</v>
      </c>
      <c r="AB5" s="51">
        <f>IF(W5="","",W5*X5*Y5/1000000)</f>
        <v>7.6607999999999996E-2</v>
      </c>
      <c r="AC5" s="52">
        <f>IF(AA5="","",65/AB5*AA5)</f>
        <v>2545.4260651629074</v>
      </c>
      <c r="AD5" s="53">
        <v>4000</v>
      </c>
      <c r="AE5" s="54">
        <f>IF(ISERROR(AD5/AC5),"",AD5/AC5)</f>
        <v>1.5714461538461537</v>
      </c>
      <c r="AF5" s="39" t="s">
        <v>83</v>
      </c>
      <c r="AG5" s="55">
        <v>0.22800000000000001</v>
      </c>
      <c r="AH5" s="54">
        <f>IF(ISERROR(S5*AG5),"",S5*AG5)</f>
        <v>4.1504883116883118</v>
      </c>
      <c r="AI5" s="54">
        <f>IF(ISERROR(T5+AE5+AH5),"",T5+AE5+AH5)</f>
        <v>23.921934465534463</v>
      </c>
      <c r="AJ5" s="56">
        <v>0</v>
      </c>
      <c r="AK5" s="54">
        <f>IF(ISERROR(AW5*AJ5),"",AW5*AJ5)</f>
        <v>0</v>
      </c>
      <c r="AL5" s="56">
        <v>0</v>
      </c>
      <c r="AM5" s="54">
        <f>IF(ISERROR(AW5*AL5),"",AW5*AL5)</f>
        <v>0</v>
      </c>
      <c r="AN5" s="56">
        <v>0</v>
      </c>
      <c r="AO5" s="54">
        <f>IF(ISERROR(AW5*AN5),"",AW5*AN5)</f>
        <v>0</v>
      </c>
      <c r="AP5" s="54">
        <v>0</v>
      </c>
      <c r="AQ5" s="53">
        <v>0</v>
      </c>
      <c r="AR5" s="56">
        <v>0</v>
      </c>
      <c r="AS5" s="54">
        <f>IF(ISERROR(AW5*AR5),"",AW5*AR5)</f>
        <v>0</v>
      </c>
      <c r="AT5" s="54">
        <f>IF(ISERROR(AK5+AM5+AO5+AP5+AS5),"",AK5+AM5+AO5+AP5+AS5)</f>
        <v>0</v>
      </c>
      <c r="AU5" s="57">
        <f>AI5+AT5</f>
        <v>23.921934465534463</v>
      </c>
      <c r="AV5" s="58">
        <f>IF(ISERROR((AW5-AU5)/AW5),"",(AW5-AU5)/AW5)</f>
        <v>0</v>
      </c>
      <c r="AW5" s="57">
        <f>AI5</f>
        <v>23.921934465534463</v>
      </c>
      <c r="AX5" s="54">
        <f t="shared" si="1"/>
        <v>38.494999999999997</v>
      </c>
      <c r="AY5" s="59">
        <v>76.989999999999995</v>
      </c>
      <c r="AZ5" s="56">
        <v>0.5</v>
      </c>
      <c r="BA5" s="50">
        <v>282</v>
      </c>
    </row>
    <row r="6" spans="1:53" ht="105" x14ac:dyDescent="0.25">
      <c r="A6" s="36">
        <v>5</v>
      </c>
      <c r="B6" s="37"/>
      <c r="C6" s="62"/>
      <c r="D6" s="39" t="s">
        <v>53</v>
      </c>
      <c r="E6" s="39"/>
      <c r="F6" s="39" t="s">
        <v>54</v>
      </c>
      <c r="G6" s="40" t="s">
        <v>73</v>
      </c>
      <c r="H6" s="39" t="s">
        <v>84</v>
      </c>
      <c r="I6" s="39" t="s">
        <v>85</v>
      </c>
      <c r="J6" s="41" t="s">
        <v>79</v>
      </c>
      <c r="K6" s="39" t="s">
        <v>80</v>
      </c>
      <c r="L6" s="41" t="s">
        <v>86</v>
      </c>
      <c r="M6" s="39" t="s">
        <v>87</v>
      </c>
      <c r="N6" s="42" t="s">
        <v>88</v>
      </c>
      <c r="O6" s="43"/>
      <c r="P6" s="39" t="s">
        <v>63</v>
      </c>
      <c r="Q6" s="44">
        <f>Q2</f>
        <v>87.52</v>
      </c>
      <c r="R6" s="45">
        <v>7.7</v>
      </c>
      <c r="S6" s="46">
        <f t="shared" ref="S6:S9" si="2">IF(ISERROR(Q6/R6),"",Q6/R6)</f>
        <v>11.366233766233766</v>
      </c>
      <c r="T6" s="46">
        <v>11.37</v>
      </c>
      <c r="U6" s="47"/>
      <c r="V6" s="39" t="s">
        <v>64</v>
      </c>
      <c r="W6" s="48">
        <v>42</v>
      </c>
      <c r="X6" s="48">
        <v>32</v>
      </c>
      <c r="Y6" s="48">
        <v>45</v>
      </c>
      <c r="Z6" s="49">
        <v>11.71</v>
      </c>
      <c r="AA6" s="50">
        <v>3</v>
      </c>
      <c r="AB6" s="51">
        <f>IF(W6="","",W6*X6*Y6/1000000)</f>
        <v>6.0479999999999999E-2</v>
      </c>
      <c r="AC6" s="52">
        <f>IF(AA6="","",65/AB6*AA6)</f>
        <v>3224.2063492063489</v>
      </c>
      <c r="AD6" s="53">
        <v>4000</v>
      </c>
      <c r="AE6" s="54">
        <f>IF(ISERROR(AD6/AC6),"",AD6/AC6)</f>
        <v>1.2406153846153847</v>
      </c>
      <c r="AF6" s="39" t="s">
        <v>65</v>
      </c>
      <c r="AG6" s="55">
        <v>0.22800000000000001</v>
      </c>
      <c r="AH6" s="54">
        <f>IF(ISERROR(S6*AG6),"",S6*AG6)</f>
        <v>2.5915012987012989</v>
      </c>
      <c r="AI6" s="54">
        <f>IF(ISERROR(T6+AE6+AH6),"",T6+AE6+AH6)</f>
        <v>15.202116683316683</v>
      </c>
      <c r="AJ6" s="56">
        <v>0</v>
      </c>
      <c r="AK6" s="54">
        <f>IF(ISERROR(AW6*AJ6),"",AW6*AJ6)</f>
        <v>0</v>
      </c>
      <c r="AL6" s="56">
        <v>0</v>
      </c>
      <c r="AM6" s="54">
        <f>IF(ISERROR(AW6*AL6),"",AW6*AL6)</f>
        <v>0</v>
      </c>
      <c r="AN6" s="56">
        <v>0</v>
      </c>
      <c r="AO6" s="54">
        <f>IF(ISERROR(AW6*AN6),"",AW6*AN6)</f>
        <v>0</v>
      </c>
      <c r="AP6" s="54">
        <v>0</v>
      </c>
      <c r="AQ6" s="53">
        <v>0</v>
      </c>
      <c r="AR6" s="56">
        <v>0</v>
      </c>
      <c r="AS6" s="54">
        <f>IF(ISERROR(AW6*AR6),"",AW6*AR6)</f>
        <v>0</v>
      </c>
      <c r="AT6" s="54">
        <f>IF(ISERROR(AK6+AM6+AO6+AP6+AS6),"",AK6+AM6+AO6+AP6+AS6)</f>
        <v>0</v>
      </c>
      <c r="AU6" s="57">
        <f>AI6+AT6</f>
        <v>15.202116683316683</v>
      </c>
      <c r="AV6" s="58">
        <f>IF(ISERROR((AW6-AU6)/AW6),"",(AW6-AU6)/AW6)</f>
        <v>0</v>
      </c>
      <c r="AW6" s="57">
        <f>AI6</f>
        <v>15.202116683316683</v>
      </c>
      <c r="AX6" s="54">
        <f t="shared" ref="AX6:AX9" si="3">IF(ISERROR(AY6*(1-AZ6)),"",AY6*(1-AZ6))</f>
        <v>27.495000000000001</v>
      </c>
      <c r="AY6" s="59">
        <v>54.99</v>
      </c>
      <c r="AZ6" s="56">
        <v>0.5</v>
      </c>
      <c r="BA6" s="50">
        <v>63</v>
      </c>
    </row>
    <row r="7" spans="1:53" ht="105" x14ac:dyDescent="0.25">
      <c r="A7" s="36">
        <v>6</v>
      </c>
      <c r="B7" s="60"/>
      <c r="C7" s="62"/>
      <c r="D7" s="39" t="s">
        <v>53</v>
      </c>
      <c r="E7" s="39"/>
      <c r="F7" s="39" t="s">
        <v>54</v>
      </c>
      <c r="G7" s="40" t="s">
        <v>66</v>
      </c>
      <c r="H7" s="39" t="s">
        <v>74</v>
      </c>
      <c r="I7" s="39" t="s">
        <v>68</v>
      </c>
      <c r="J7" s="41" t="s">
        <v>79</v>
      </c>
      <c r="K7" s="39" t="s">
        <v>89</v>
      </c>
      <c r="L7" s="41" t="s">
        <v>90</v>
      </c>
      <c r="M7" s="39" t="s">
        <v>87</v>
      </c>
      <c r="N7" s="42" t="s">
        <v>91</v>
      </c>
      <c r="O7" s="43"/>
      <c r="P7" s="39" t="s">
        <v>63</v>
      </c>
      <c r="Q7" s="44">
        <f>Q3</f>
        <v>112.03</v>
      </c>
      <c r="R7" s="45">
        <v>7.7</v>
      </c>
      <c r="S7" s="46">
        <f t="shared" si="2"/>
        <v>14.549350649350648</v>
      </c>
      <c r="T7" s="46">
        <v>14.55</v>
      </c>
      <c r="U7" s="47"/>
      <c r="V7" s="39" t="s">
        <v>64</v>
      </c>
      <c r="W7" s="48">
        <v>42</v>
      </c>
      <c r="X7" s="48">
        <v>32</v>
      </c>
      <c r="Y7" s="48">
        <v>51</v>
      </c>
      <c r="Z7" s="49">
        <v>12.57</v>
      </c>
      <c r="AA7" s="50">
        <v>3</v>
      </c>
      <c r="AB7" s="51">
        <f>IF(W7="","",W7*X7*Y7/1000000)</f>
        <v>6.8543999999999994E-2</v>
      </c>
      <c r="AC7" s="52">
        <f>IF(AA7="","",65/AB7*AA7)</f>
        <v>2844.8879551820728</v>
      </c>
      <c r="AD7" s="53">
        <v>4000</v>
      </c>
      <c r="AE7" s="54">
        <f>IF(ISERROR(AD7/AC7),"",AD7/AC7)</f>
        <v>1.4060307692307692</v>
      </c>
      <c r="AF7" s="39" t="s">
        <v>72</v>
      </c>
      <c r="AG7" s="55">
        <v>0.22800000000000001</v>
      </c>
      <c r="AH7" s="54">
        <f>IF(ISERROR(S7*AG7),"",S7*AG7)</f>
        <v>3.3172519480519478</v>
      </c>
      <c r="AI7" s="54">
        <f>IF(ISERROR(T7+AE7+AH7),"",T7+AE7+AH7)</f>
        <v>19.273282717282719</v>
      </c>
      <c r="AJ7" s="56">
        <v>0</v>
      </c>
      <c r="AK7" s="54">
        <f>IF(ISERROR(AW7*AJ7),"",AW7*AJ7)</f>
        <v>0</v>
      </c>
      <c r="AL7" s="56">
        <v>0</v>
      </c>
      <c r="AM7" s="54">
        <f>IF(ISERROR(AW7*AL7),"",AW7*AL7)</f>
        <v>0</v>
      </c>
      <c r="AN7" s="56">
        <v>0</v>
      </c>
      <c r="AO7" s="54">
        <f>IF(ISERROR(AW7*AN7),"",AW7*AN7)</f>
        <v>0</v>
      </c>
      <c r="AP7" s="54">
        <v>0</v>
      </c>
      <c r="AQ7" s="53">
        <v>0</v>
      </c>
      <c r="AR7" s="56">
        <v>0</v>
      </c>
      <c r="AS7" s="54">
        <f>IF(ISERROR(AW7*AR7),"",AW7*AR7)</f>
        <v>0</v>
      </c>
      <c r="AT7" s="54">
        <f>IF(ISERROR(AK7+AM7+AO7+AP7+AS7),"",AK7+AM7+AO7+AP7+AS7)</f>
        <v>0</v>
      </c>
      <c r="AU7" s="57">
        <f>IF(ISERROR(AI7+AT7),"",AI7+AT7)</f>
        <v>19.273282717282719</v>
      </c>
      <c r="AV7" s="58">
        <f>IF(ISERROR((AW7-AU7)/AW7),"",(AW7-AU7)/AW7)</f>
        <v>0</v>
      </c>
      <c r="AW7" s="57">
        <f>AI7</f>
        <v>19.273282717282719</v>
      </c>
      <c r="AX7" s="54">
        <f t="shared" si="3"/>
        <v>31.995000000000001</v>
      </c>
      <c r="AY7" s="59">
        <v>63.99</v>
      </c>
      <c r="AZ7" s="56">
        <v>0.5</v>
      </c>
      <c r="BA7" s="50">
        <v>90</v>
      </c>
    </row>
    <row r="8" spans="1:53" ht="105" x14ac:dyDescent="0.25">
      <c r="A8" s="36">
        <v>7</v>
      </c>
      <c r="B8" s="60"/>
      <c r="C8" s="62"/>
      <c r="D8" s="39" t="s">
        <v>53</v>
      </c>
      <c r="E8" s="39"/>
      <c r="F8" s="39" t="s">
        <v>54</v>
      </c>
      <c r="G8" s="40" t="s">
        <v>66</v>
      </c>
      <c r="H8" s="39" t="s">
        <v>74</v>
      </c>
      <c r="I8" s="39" t="s">
        <v>68</v>
      </c>
      <c r="J8" s="41" t="s">
        <v>79</v>
      </c>
      <c r="K8" s="39" t="s">
        <v>89</v>
      </c>
      <c r="L8" s="41" t="s">
        <v>92</v>
      </c>
      <c r="M8" s="39" t="s">
        <v>87</v>
      </c>
      <c r="N8" s="42" t="s">
        <v>93</v>
      </c>
      <c r="O8" s="43"/>
      <c r="P8" s="39" t="s">
        <v>63</v>
      </c>
      <c r="Q8" s="44">
        <f>Q4</f>
        <v>120.07</v>
      </c>
      <c r="R8" s="45">
        <v>7.7</v>
      </c>
      <c r="S8" s="46">
        <f t="shared" si="2"/>
        <v>15.593506493506492</v>
      </c>
      <c r="T8" s="46">
        <v>15.59</v>
      </c>
      <c r="U8" s="47"/>
      <c r="V8" s="39" t="s">
        <v>64</v>
      </c>
      <c r="W8" s="48">
        <v>42</v>
      </c>
      <c r="X8" s="48">
        <v>32</v>
      </c>
      <c r="Y8" s="48">
        <v>51</v>
      </c>
      <c r="Z8" s="49">
        <v>14.61</v>
      </c>
      <c r="AA8" s="50">
        <v>3</v>
      </c>
      <c r="AB8" s="51">
        <f>IF(W8="","",W8*X8*Y8/1000000)</f>
        <v>6.8543999999999994E-2</v>
      </c>
      <c r="AC8" s="52">
        <f>IF(AA8="","",65/AB8*AA8)</f>
        <v>2844.8879551820728</v>
      </c>
      <c r="AD8" s="53">
        <v>4000</v>
      </c>
      <c r="AE8" s="54">
        <f>IF(ISERROR(AD8/AC8),"",AD8/AC8)</f>
        <v>1.4060307692307692</v>
      </c>
      <c r="AF8" s="39" t="s">
        <v>65</v>
      </c>
      <c r="AG8" s="55">
        <v>0.22800000000000001</v>
      </c>
      <c r="AH8" s="54">
        <f>IF(ISERROR(S8*AG8),"",S8*AG8)</f>
        <v>3.5553194805194805</v>
      </c>
      <c r="AI8" s="54">
        <f>IF(ISERROR(T8+AE8+AH8),"",T8+AE8+AH8)</f>
        <v>20.55135024975025</v>
      </c>
      <c r="AJ8" s="56">
        <v>0</v>
      </c>
      <c r="AK8" s="54">
        <f>IF(ISERROR(AW8*AJ8),"",AW8*AJ8)</f>
        <v>0</v>
      </c>
      <c r="AL8" s="56">
        <v>0</v>
      </c>
      <c r="AM8" s="54">
        <f>IF(ISERROR(AW8*AL8),"",AW8*AL8)</f>
        <v>0</v>
      </c>
      <c r="AN8" s="56">
        <v>0</v>
      </c>
      <c r="AO8" s="54">
        <f>IF(ISERROR(AW8*AN8),"",AW8*AN8)</f>
        <v>0</v>
      </c>
      <c r="AP8" s="54">
        <v>0</v>
      </c>
      <c r="AQ8" s="53">
        <v>0</v>
      </c>
      <c r="AR8" s="56">
        <v>0</v>
      </c>
      <c r="AS8" s="54">
        <f>IF(ISERROR(AW8*AR8),"",AW8*AR8)</f>
        <v>0</v>
      </c>
      <c r="AT8" s="54">
        <f>IF(ISERROR(AK8+AM8+AO8+AP8+AS8),"",AK8+AM8+AO8+AP8+AS8)</f>
        <v>0</v>
      </c>
      <c r="AU8" s="57">
        <f>IF(ISERROR(AI8+AT8),"",AI8+AT8)</f>
        <v>20.55135024975025</v>
      </c>
      <c r="AV8" s="58">
        <f>IF(ISERROR((AW8-AU8)/AW8),"",(AW8-AU8)/AW8)</f>
        <v>0</v>
      </c>
      <c r="AW8" s="57">
        <f>AI8</f>
        <v>20.55135024975025</v>
      </c>
      <c r="AX8" s="54">
        <f t="shared" si="3"/>
        <v>33.994999999999997</v>
      </c>
      <c r="AY8" s="59">
        <v>67.989999999999995</v>
      </c>
      <c r="AZ8" s="56">
        <v>0.5</v>
      </c>
      <c r="BA8" s="50">
        <v>366</v>
      </c>
    </row>
    <row r="9" spans="1:53" ht="105" x14ac:dyDescent="0.25">
      <c r="A9" s="36">
        <v>8</v>
      </c>
      <c r="B9" s="61"/>
      <c r="C9" s="62"/>
      <c r="D9" s="39" t="s">
        <v>53</v>
      </c>
      <c r="E9" s="39"/>
      <c r="F9" s="39" t="s">
        <v>54</v>
      </c>
      <c r="G9" s="40" t="s">
        <v>73</v>
      </c>
      <c r="H9" s="39" t="s">
        <v>94</v>
      </c>
      <c r="I9" s="39" t="s">
        <v>75</v>
      </c>
      <c r="J9" s="41" t="s">
        <v>95</v>
      </c>
      <c r="K9" s="39" t="s">
        <v>80</v>
      </c>
      <c r="L9" s="41" t="s">
        <v>96</v>
      </c>
      <c r="M9" s="39" t="s">
        <v>87</v>
      </c>
      <c r="N9" s="42" t="s">
        <v>97</v>
      </c>
      <c r="O9" s="43"/>
      <c r="P9" s="39" t="s">
        <v>63</v>
      </c>
      <c r="Q9" s="44">
        <f>Q5</f>
        <v>140.16999999999999</v>
      </c>
      <c r="R9" s="45">
        <v>7.7</v>
      </c>
      <c r="S9" s="46">
        <f t="shared" si="2"/>
        <v>18.203896103896103</v>
      </c>
      <c r="T9" s="46">
        <v>18.2</v>
      </c>
      <c r="U9" s="47"/>
      <c r="V9" s="39" t="s">
        <v>64</v>
      </c>
      <c r="W9" s="48">
        <v>42</v>
      </c>
      <c r="X9" s="48">
        <v>32</v>
      </c>
      <c r="Y9" s="48">
        <v>57</v>
      </c>
      <c r="Z9" s="49">
        <v>15.27</v>
      </c>
      <c r="AA9" s="50">
        <v>3</v>
      </c>
      <c r="AB9" s="51">
        <f>IF(W9="","",W9*X9*Y9/1000000)</f>
        <v>7.6607999999999996E-2</v>
      </c>
      <c r="AC9" s="52">
        <f>IF(AA9="","",65/AB9*AA9)</f>
        <v>2545.4260651629074</v>
      </c>
      <c r="AD9" s="53">
        <v>4000</v>
      </c>
      <c r="AE9" s="54">
        <f>IF(ISERROR(AD9/AC9),"",AD9/AC9)</f>
        <v>1.5714461538461537</v>
      </c>
      <c r="AF9" s="39" t="s">
        <v>83</v>
      </c>
      <c r="AG9" s="55">
        <v>0.22800000000000001</v>
      </c>
      <c r="AH9" s="54">
        <f>IF(ISERROR(S9*AG9),"",S9*AG9)</f>
        <v>4.1504883116883118</v>
      </c>
      <c r="AI9" s="54">
        <f>IF(ISERROR(T9+AE9+AH9),"",T9+AE9+AH9)</f>
        <v>23.921934465534463</v>
      </c>
      <c r="AJ9" s="56">
        <v>0</v>
      </c>
      <c r="AK9" s="54">
        <f>IF(ISERROR(AW9*AJ9),"",AW9*AJ9)</f>
        <v>0</v>
      </c>
      <c r="AL9" s="56">
        <v>0</v>
      </c>
      <c r="AM9" s="54">
        <f>IF(ISERROR(AW9*AL9),"",AW9*AL9)</f>
        <v>0</v>
      </c>
      <c r="AN9" s="56">
        <v>0</v>
      </c>
      <c r="AO9" s="54">
        <f>IF(ISERROR(AW9*AN9),"",AW9*AN9)</f>
        <v>0</v>
      </c>
      <c r="AP9" s="54">
        <v>0</v>
      </c>
      <c r="AQ9" s="53">
        <v>0</v>
      </c>
      <c r="AR9" s="56">
        <v>0</v>
      </c>
      <c r="AS9" s="54">
        <f>IF(ISERROR(AW9*AR9),"",AW9*AR9)</f>
        <v>0</v>
      </c>
      <c r="AT9" s="54">
        <f>IF(ISERROR(AK9+AM9+AO9+AP9+AS9),"",AK9+AM9+AO9+AP9+AS9)</f>
        <v>0</v>
      </c>
      <c r="AU9" s="57">
        <f>AI9+AT9</f>
        <v>23.921934465534463</v>
      </c>
      <c r="AV9" s="58">
        <f>IF(ISERROR((AW9-AU9)/AW9),"",(AW9-AU9)/AW9)</f>
        <v>0</v>
      </c>
      <c r="AW9" s="57">
        <f>AI9</f>
        <v>23.921934465534463</v>
      </c>
      <c r="AX9" s="54">
        <f t="shared" si="3"/>
        <v>38.494999999999997</v>
      </c>
      <c r="AY9" s="59">
        <v>76.989999999999995</v>
      </c>
      <c r="AZ9" s="56">
        <v>0.5</v>
      </c>
      <c r="BA9" s="50">
        <v>282</v>
      </c>
    </row>
    <row r="10" spans="1:53" ht="66.599999999999994" customHeight="1" x14ac:dyDescent="0.25">
      <c r="A10" s="36">
        <v>29</v>
      </c>
      <c r="B10" s="37"/>
      <c r="C10" s="39"/>
      <c r="D10" s="39" t="s">
        <v>53</v>
      </c>
      <c r="E10" s="39"/>
      <c r="F10" s="39" t="s">
        <v>98</v>
      </c>
      <c r="G10" s="40" t="s">
        <v>66</v>
      </c>
      <c r="H10" s="39" t="s">
        <v>99</v>
      </c>
      <c r="I10" s="39" t="s">
        <v>100</v>
      </c>
      <c r="J10" s="39" t="s">
        <v>101</v>
      </c>
      <c r="K10" s="39" t="s">
        <v>102</v>
      </c>
      <c r="L10" s="39" t="s">
        <v>103</v>
      </c>
      <c r="M10" s="39" t="s">
        <v>61</v>
      </c>
      <c r="N10" s="42" t="s">
        <v>104</v>
      </c>
      <c r="O10" s="63"/>
      <c r="P10" s="39" t="s">
        <v>63</v>
      </c>
      <c r="Q10" s="39">
        <f>'[1]Factory cost-Shine'!G14</f>
        <v>57.5</v>
      </c>
      <c r="R10" s="45">
        <v>7.7</v>
      </c>
      <c r="S10" s="46">
        <f t="shared" ref="S10:S12" si="4">IF(ISERROR(Q10/R10),"",Q10/R10)</f>
        <v>7.4675324675324672</v>
      </c>
      <c r="T10" s="46">
        <v>7.47</v>
      </c>
      <c r="U10" s="47"/>
      <c r="V10" s="39" t="s">
        <v>64</v>
      </c>
      <c r="W10" s="48">
        <v>42</v>
      </c>
      <c r="X10" s="48">
        <v>32</v>
      </c>
      <c r="Y10" s="48">
        <v>37</v>
      </c>
      <c r="Z10" s="49">
        <v>12.57</v>
      </c>
      <c r="AA10" s="50">
        <v>3</v>
      </c>
      <c r="AB10" s="51">
        <f>IF(W10="","",W10*X10*Y10/1000000)</f>
        <v>4.9728000000000001E-2</v>
      </c>
      <c r="AC10" s="52">
        <f>IF(AA10="","",65/AB10*AA10)</f>
        <v>3921.332046332046</v>
      </c>
      <c r="AD10" s="53">
        <v>4000</v>
      </c>
      <c r="AE10" s="54">
        <f>IF(ISERROR(AD10/AC10),"",AD10/AC10)</f>
        <v>1.0200615384615386</v>
      </c>
      <c r="AF10" s="39" t="s">
        <v>83</v>
      </c>
      <c r="AG10" s="55">
        <v>0.22800000000000001</v>
      </c>
      <c r="AH10" s="54">
        <f>IF(ISERROR(S10*AG10),"",S10*AG10)</f>
        <v>1.7025974025974027</v>
      </c>
      <c r="AI10" s="54">
        <f>IF(ISERROR(T10+AE10+AH10),"",T10+AE10+AH10)</f>
        <v>10.192658941058943</v>
      </c>
      <c r="AJ10" s="56">
        <v>0</v>
      </c>
      <c r="AK10" s="54">
        <f>IF(ISERROR(AW10*AJ10),"",AW10*AJ10)</f>
        <v>0</v>
      </c>
      <c r="AL10" s="56">
        <v>0</v>
      </c>
      <c r="AM10" s="54">
        <f>IF(ISERROR(AW10*AL10),"",AW10*AL10)</f>
        <v>0</v>
      </c>
      <c r="AN10" s="56">
        <v>0</v>
      </c>
      <c r="AO10" s="54">
        <f>IF(ISERROR(AW10*AN10),"",AW10*AN10)</f>
        <v>0</v>
      </c>
      <c r="AP10" s="54">
        <v>0</v>
      </c>
      <c r="AQ10" s="53">
        <v>0</v>
      </c>
      <c r="AR10" s="56">
        <v>0</v>
      </c>
      <c r="AS10" s="54">
        <f>IF(ISERROR(AW10*AR10),"",AW10*AR10)</f>
        <v>0</v>
      </c>
      <c r="AT10" s="54">
        <f>IF(ISERROR(AK10+AM10+AO10+AP10+AS10),"",AK10+AM10+AO10+AP10+AS10)</f>
        <v>0</v>
      </c>
      <c r="AU10" s="57">
        <f>IF(ISERROR(AI10+AT10),"",AI10+AT10)</f>
        <v>10.192658941058943</v>
      </c>
      <c r="AV10" s="58">
        <f>IF(ISERROR((AW10-AU10)/AW10),"",(AW10-AU10)/AW10)</f>
        <v>0</v>
      </c>
      <c r="AW10" s="57">
        <f>AI10</f>
        <v>10.192658941058943</v>
      </c>
      <c r="AX10" s="54">
        <f t="shared" ref="AX10:AX12" si="5">IF(ISERROR(AY10*(1-AZ10)),"",AY10*(1-AZ10))</f>
        <v>19.995000000000001</v>
      </c>
      <c r="AY10" s="59">
        <v>39.99</v>
      </c>
      <c r="AZ10" s="56">
        <v>0.5</v>
      </c>
      <c r="BA10" s="50"/>
    </row>
    <row r="11" spans="1:53" ht="66.599999999999994" customHeight="1" x14ac:dyDescent="0.25">
      <c r="A11" s="36">
        <v>30</v>
      </c>
      <c r="B11" s="60"/>
      <c r="C11" s="39"/>
      <c r="D11" s="39" t="s">
        <v>53</v>
      </c>
      <c r="E11" s="39"/>
      <c r="F11" s="39" t="s">
        <v>98</v>
      </c>
      <c r="G11" s="40" t="s">
        <v>73</v>
      </c>
      <c r="H11" s="39" t="s">
        <v>99</v>
      </c>
      <c r="I11" s="39" t="s">
        <v>100</v>
      </c>
      <c r="J11" s="39" t="s">
        <v>101</v>
      </c>
      <c r="K11" s="39" t="s">
        <v>102</v>
      </c>
      <c r="L11" s="39" t="s">
        <v>105</v>
      </c>
      <c r="M11" s="39" t="s">
        <v>61</v>
      </c>
      <c r="N11" s="42" t="s">
        <v>106</v>
      </c>
      <c r="O11" s="63"/>
      <c r="P11" s="39" t="s">
        <v>63</v>
      </c>
      <c r="Q11" s="39">
        <f>'[1]Factory cost-Shine'!G15</f>
        <v>77</v>
      </c>
      <c r="R11" s="45">
        <v>7.7</v>
      </c>
      <c r="S11" s="46">
        <f t="shared" si="4"/>
        <v>10</v>
      </c>
      <c r="T11" s="46">
        <v>10</v>
      </c>
      <c r="U11" s="47"/>
      <c r="V11" s="39" t="s">
        <v>64</v>
      </c>
      <c r="W11" s="48">
        <v>42</v>
      </c>
      <c r="X11" s="48">
        <v>32</v>
      </c>
      <c r="Y11" s="48">
        <v>37</v>
      </c>
      <c r="Z11" s="49">
        <v>14.61</v>
      </c>
      <c r="AA11" s="50">
        <v>3</v>
      </c>
      <c r="AB11" s="51">
        <f>IF(W11="","",W11*X11*Y11/1000000)</f>
        <v>4.9728000000000001E-2</v>
      </c>
      <c r="AC11" s="52">
        <f>IF(AA11="","",65/AB11*AA11)</f>
        <v>3921.332046332046</v>
      </c>
      <c r="AD11" s="53">
        <v>4000</v>
      </c>
      <c r="AE11" s="54">
        <f>IF(ISERROR(AD11/AC11),"",AD11/AC11)</f>
        <v>1.0200615384615386</v>
      </c>
      <c r="AF11" s="39" t="s">
        <v>83</v>
      </c>
      <c r="AG11" s="55">
        <v>0.22800000000000001</v>
      </c>
      <c r="AH11" s="54">
        <f>IF(ISERROR(S11*AG11),"",S11*AG11)</f>
        <v>2.2800000000000002</v>
      </c>
      <c r="AI11" s="54">
        <f>IF(ISERROR(T11+AE11+AH11),"",T11+AE11+AH11)</f>
        <v>13.300061538461538</v>
      </c>
      <c r="AJ11" s="56">
        <v>0</v>
      </c>
      <c r="AK11" s="54">
        <f>IF(ISERROR(AW11*AJ11),"",AW11*AJ11)</f>
        <v>0</v>
      </c>
      <c r="AL11" s="56">
        <v>0</v>
      </c>
      <c r="AM11" s="54">
        <f>IF(ISERROR(AW11*AL11),"",AW11*AL11)</f>
        <v>0</v>
      </c>
      <c r="AN11" s="56">
        <v>0</v>
      </c>
      <c r="AO11" s="54">
        <f>IF(ISERROR(AW11*AN11),"",AW11*AN11)</f>
        <v>0</v>
      </c>
      <c r="AP11" s="54">
        <v>0</v>
      </c>
      <c r="AQ11" s="53">
        <v>0</v>
      </c>
      <c r="AR11" s="56">
        <v>0</v>
      </c>
      <c r="AS11" s="54">
        <f>IF(ISERROR(AW11*AR11),"",AW11*AR11)</f>
        <v>0</v>
      </c>
      <c r="AT11" s="54">
        <f>IF(ISERROR(AK11+AM11+AO11+AP11+AS11),"",AK11+AM11+AO11+AP11+AS11)</f>
        <v>0</v>
      </c>
      <c r="AU11" s="57">
        <f>IF(ISERROR(AI11+AT11),"",AI11+AT11)</f>
        <v>13.300061538461538</v>
      </c>
      <c r="AV11" s="58">
        <f>IF(ISERROR((AW11-AU11)/AW11),"",(AW11-AU11)/AW11)</f>
        <v>0</v>
      </c>
      <c r="AW11" s="57">
        <f>AI11</f>
        <v>13.300061538461538</v>
      </c>
      <c r="AX11" s="54">
        <f t="shared" si="5"/>
        <v>23.995000000000001</v>
      </c>
      <c r="AY11" s="59">
        <v>47.99</v>
      </c>
      <c r="AZ11" s="56">
        <v>0.5</v>
      </c>
      <c r="BA11" s="50"/>
    </row>
    <row r="12" spans="1:53" ht="66.599999999999994" customHeight="1" x14ac:dyDescent="0.25">
      <c r="A12" s="36">
        <v>31</v>
      </c>
      <c r="B12" s="61"/>
      <c r="C12" s="39"/>
      <c r="D12" s="39" t="s">
        <v>53</v>
      </c>
      <c r="E12" s="39"/>
      <c r="F12" s="39" t="s">
        <v>98</v>
      </c>
      <c r="G12" s="40" t="s">
        <v>73</v>
      </c>
      <c r="H12" s="39" t="s">
        <v>99</v>
      </c>
      <c r="I12" s="39" t="s">
        <v>100</v>
      </c>
      <c r="J12" s="39" t="s">
        <v>101</v>
      </c>
      <c r="K12" s="39" t="s">
        <v>102</v>
      </c>
      <c r="L12" s="39" t="s">
        <v>107</v>
      </c>
      <c r="M12" s="39" t="s">
        <v>61</v>
      </c>
      <c r="N12" s="42" t="s">
        <v>108</v>
      </c>
      <c r="O12" s="63"/>
      <c r="P12" s="39" t="s">
        <v>63</v>
      </c>
      <c r="Q12" s="39">
        <f>'[1]Factory cost-Shine'!G16</f>
        <v>88</v>
      </c>
      <c r="R12" s="45">
        <v>7.7</v>
      </c>
      <c r="S12" s="46">
        <f t="shared" si="4"/>
        <v>11.428571428571429</v>
      </c>
      <c r="T12" s="46">
        <v>11.43</v>
      </c>
      <c r="U12" s="47"/>
      <c r="V12" s="39" t="s">
        <v>64</v>
      </c>
      <c r="W12" s="48">
        <v>42</v>
      </c>
      <c r="X12" s="48">
        <v>32</v>
      </c>
      <c r="Y12" s="48">
        <v>43</v>
      </c>
      <c r="Z12" s="49">
        <v>15.27</v>
      </c>
      <c r="AA12" s="50">
        <v>3</v>
      </c>
      <c r="AB12" s="51">
        <f>IF(W12="","",W12*X12*Y12/1000000)</f>
        <v>5.7792000000000003E-2</v>
      </c>
      <c r="AC12" s="52">
        <f>IF(AA12="","",65/AB12*AA12)</f>
        <v>3374.1694352159466</v>
      </c>
      <c r="AD12" s="53">
        <v>4000</v>
      </c>
      <c r="AE12" s="54">
        <f>IF(ISERROR(AD12/AC12),"",AD12/AC12)</f>
        <v>1.1854769230769231</v>
      </c>
      <c r="AF12" s="39" t="s">
        <v>83</v>
      </c>
      <c r="AG12" s="55">
        <v>0.22800000000000001</v>
      </c>
      <c r="AH12" s="54">
        <f>IF(ISERROR(S12*AG12),"",S12*AG12)</f>
        <v>2.6057142857142859</v>
      </c>
      <c r="AI12" s="54">
        <f>IF(ISERROR(T12+AE12+AH12),"",T12+AE12+AH12)</f>
        <v>15.221191208791208</v>
      </c>
      <c r="AJ12" s="56">
        <v>0</v>
      </c>
      <c r="AK12" s="54">
        <f>IF(ISERROR(AW12*AJ12),"",AW12*AJ12)</f>
        <v>0</v>
      </c>
      <c r="AL12" s="56">
        <v>0</v>
      </c>
      <c r="AM12" s="54">
        <f>IF(ISERROR(AW12*AL12),"",AW12*AL12)</f>
        <v>0</v>
      </c>
      <c r="AN12" s="56">
        <v>0</v>
      </c>
      <c r="AO12" s="54">
        <f>IF(ISERROR(AW12*AN12),"",AW12*AN12)</f>
        <v>0</v>
      </c>
      <c r="AP12" s="54">
        <v>0</v>
      </c>
      <c r="AQ12" s="53">
        <v>0</v>
      </c>
      <c r="AR12" s="56">
        <v>0</v>
      </c>
      <c r="AS12" s="54">
        <f>IF(ISERROR(AW12*AR12),"",AW12*AR12)</f>
        <v>0</v>
      </c>
      <c r="AT12" s="54">
        <f>IF(ISERROR(AK12+AM12+AO12+AP12+AS12),"",AK12+AM12+AO12+AP12+AS12)</f>
        <v>0</v>
      </c>
      <c r="AU12" s="57">
        <f>AI12+AT12</f>
        <v>15.221191208791208</v>
      </c>
      <c r="AV12" s="58">
        <f>IF(ISERROR((AW12-AU12)/AW12),"",(AW12-AU12)/AW12)</f>
        <v>0</v>
      </c>
      <c r="AW12" s="57">
        <f>AI12</f>
        <v>15.221191208791208</v>
      </c>
      <c r="AX12" s="54">
        <f t="shared" si="5"/>
        <v>26.995000000000001</v>
      </c>
      <c r="AY12" s="59">
        <v>53.99</v>
      </c>
      <c r="AZ12" s="56">
        <v>0.5</v>
      </c>
      <c r="BA12" s="50"/>
    </row>
    <row r="13" spans="1:53" ht="66.599999999999994" customHeight="1" x14ac:dyDescent="0.25">
      <c r="A13" s="36">
        <v>29</v>
      </c>
      <c r="B13" s="37"/>
      <c r="C13" s="39"/>
      <c r="D13" s="39" t="s">
        <v>53</v>
      </c>
      <c r="E13" s="39"/>
      <c r="F13" s="39" t="s">
        <v>98</v>
      </c>
      <c r="G13" s="40" t="s">
        <v>73</v>
      </c>
      <c r="H13" s="39" t="s">
        <v>99</v>
      </c>
      <c r="I13" s="39" t="s">
        <v>100</v>
      </c>
      <c r="J13" s="39" t="s">
        <v>101</v>
      </c>
      <c r="K13" s="39" t="s">
        <v>102</v>
      </c>
      <c r="L13" s="39" t="s">
        <v>109</v>
      </c>
      <c r="M13" s="39" t="s">
        <v>87</v>
      </c>
      <c r="N13" s="42" t="s">
        <v>110</v>
      </c>
      <c r="O13" s="63"/>
      <c r="P13" s="39" t="s">
        <v>63</v>
      </c>
      <c r="Q13" s="39">
        <f>Q10</f>
        <v>57.5</v>
      </c>
      <c r="R13" s="45">
        <v>7.7</v>
      </c>
      <c r="S13" s="46">
        <f t="shared" ref="S13:S15" si="6">IF(ISERROR(Q13/R13),"",Q13/R13)</f>
        <v>7.4675324675324672</v>
      </c>
      <c r="T13" s="46">
        <v>7.47</v>
      </c>
      <c r="U13" s="47"/>
      <c r="V13" s="39" t="s">
        <v>64</v>
      </c>
      <c r="W13" s="48">
        <v>42</v>
      </c>
      <c r="X13" s="48">
        <v>32</v>
      </c>
      <c r="Y13" s="48">
        <v>37</v>
      </c>
      <c r="Z13" s="49">
        <v>12.57</v>
      </c>
      <c r="AA13" s="50">
        <v>3</v>
      </c>
      <c r="AB13" s="51">
        <f>IF(W13="","",W13*X13*Y13/1000000)</f>
        <v>4.9728000000000001E-2</v>
      </c>
      <c r="AC13" s="52">
        <f>IF(AA13="","",65/AB13*AA13)</f>
        <v>3921.332046332046</v>
      </c>
      <c r="AD13" s="53">
        <v>4000</v>
      </c>
      <c r="AE13" s="54">
        <f>IF(ISERROR(AD13/AC13),"",AD13/AC13)</f>
        <v>1.0200615384615386</v>
      </c>
      <c r="AF13" s="39" t="s">
        <v>83</v>
      </c>
      <c r="AG13" s="55">
        <v>0.22800000000000001</v>
      </c>
      <c r="AH13" s="54">
        <f>IF(ISERROR(S13*AG13),"",S13*AG13)</f>
        <v>1.7025974025974027</v>
      </c>
      <c r="AI13" s="54">
        <f>IF(ISERROR(T13+AE13+AH13),"",T13+AE13+AH13)</f>
        <v>10.192658941058943</v>
      </c>
      <c r="AJ13" s="56">
        <v>0</v>
      </c>
      <c r="AK13" s="54">
        <f>IF(ISERROR(AW13*AJ13),"",AW13*AJ13)</f>
        <v>0</v>
      </c>
      <c r="AL13" s="56">
        <v>0</v>
      </c>
      <c r="AM13" s="54">
        <f>IF(ISERROR(AW13*AL13),"",AW13*AL13)</f>
        <v>0</v>
      </c>
      <c r="AN13" s="56">
        <v>0</v>
      </c>
      <c r="AO13" s="54">
        <f>IF(ISERROR(AW13*AN13),"",AW13*AN13)</f>
        <v>0</v>
      </c>
      <c r="AP13" s="54">
        <v>0</v>
      </c>
      <c r="AQ13" s="53">
        <v>0</v>
      </c>
      <c r="AR13" s="56">
        <v>0</v>
      </c>
      <c r="AS13" s="54">
        <f>IF(ISERROR(AW13*AR13),"",AW13*AR13)</f>
        <v>0</v>
      </c>
      <c r="AT13" s="54">
        <f>IF(ISERROR(AK13+AM13+AO13+AP13+AS13),"",AK13+AM13+AO13+AP13+AS13)</f>
        <v>0</v>
      </c>
      <c r="AU13" s="57">
        <f>IF(ISERROR(AI13+AT13),"",AI13+AT13)</f>
        <v>10.192658941058943</v>
      </c>
      <c r="AV13" s="58">
        <f>IF(ISERROR((AW13-AU13)/AW13),"",(AW13-AU13)/AW13)</f>
        <v>0</v>
      </c>
      <c r="AW13" s="57">
        <f>AI13</f>
        <v>10.192658941058943</v>
      </c>
      <c r="AX13" s="54">
        <f t="shared" ref="AX13:AX15" si="7">IF(ISERROR(AY13*(1-AZ13)),"",AY13*(1-AZ13))</f>
        <v>19.995000000000001</v>
      </c>
      <c r="AY13" s="59">
        <v>39.99</v>
      </c>
      <c r="AZ13" s="56">
        <v>0.5</v>
      </c>
      <c r="BA13" s="50"/>
    </row>
    <row r="14" spans="1:53" ht="66.599999999999994" customHeight="1" x14ac:dyDescent="0.25">
      <c r="A14" s="36">
        <v>30</v>
      </c>
      <c r="B14" s="60"/>
      <c r="C14" s="39"/>
      <c r="D14" s="39" t="s">
        <v>53</v>
      </c>
      <c r="E14" s="39"/>
      <c r="F14" s="39" t="s">
        <v>98</v>
      </c>
      <c r="G14" s="40" t="s">
        <v>66</v>
      </c>
      <c r="H14" s="39" t="s">
        <v>99</v>
      </c>
      <c r="I14" s="39" t="s">
        <v>100</v>
      </c>
      <c r="J14" s="39" t="s">
        <v>101</v>
      </c>
      <c r="K14" s="39" t="s">
        <v>102</v>
      </c>
      <c r="L14" s="39" t="s">
        <v>111</v>
      </c>
      <c r="M14" s="39" t="s">
        <v>87</v>
      </c>
      <c r="N14" s="42" t="s">
        <v>112</v>
      </c>
      <c r="O14" s="63"/>
      <c r="P14" s="39" t="s">
        <v>63</v>
      </c>
      <c r="Q14" s="39">
        <f>Q11</f>
        <v>77</v>
      </c>
      <c r="R14" s="45">
        <v>7.7</v>
      </c>
      <c r="S14" s="46">
        <f t="shared" si="6"/>
        <v>10</v>
      </c>
      <c r="T14" s="46">
        <v>10</v>
      </c>
      <c r="U14" s="47"/>
      <c r="V14" s="39" t="s">
        <v>64</v>
      </c>
      <c r="W14" s="48">
        <v>42</v>
      </c>
      <c r="X14" s="48">
        <v>32</v>
      </c>
      <c r="Y14" s="48">
        <v>37</v>
      </c>
      <c r="Z14" s="49">
        <v>14.61</v>
      </c>
      <c r="AA14" s="50">
        <v>3</v>
      </c>
      <c r="AB14" s="51">
        <f>IF(W14="","",W14*X14*Y14/1000000)</f>
        <v>4.9728000000000001E-2</v>
      </c>
      <c r="AC14" s="52">
        <f>IF(AA14="","",65/AB14*AA14)</f>
        <v>3921.332046332046</v>
      </c>
      <c r="AD14" s="53">
        <v>4000</v>
      </c>
      <c r="AE14" s="54">
        <f>IF(ISERROR(AD14/AC14),"",AD14/AC14)</f>
        <v>1.0200615384615386</v>
      </c>
      <c r="AF14" s="39" t="s">
        <v>83</v>
      </c>
      <c r="AG14" s="55">
        <v>0.22800000000000001</v>
      </c>
      <c r="AH14" s="54">
        <f>IF(ISERROR(S14*AG14),"",S14*AG14)</f>
        <v>2.2800000000000002</v>
      </c>
      <c r="AI14" s="54">
        <f>IF(ISERROR(T14+AE14+AH14),"",T14+AE14+AH14)</f>
        <v>13.300061538461538</v>
      </c>
      <c r="AJ14" s="56">
        <v>0</v>
      </c>
      <c r="AK14" s="54">
        <f>IF(ISERROR(AW14*AJ14),"",AW14*AJ14)</f>
        <v>0</v>
      </c>
      <c r="AL14" s="56">
        <v>0</v>
      </c>
      <c r="AM14" s="54">
        <f>IF(ISERROR(AW14*AL14),"",AW14*AL14)</f>
        <v>0</v>
      </c>
      <c r="AN14" s="56">
        <v>0</v>
      </c>
      <c r="AO14" s="54">
        <f>IF(ISERROR(AW14*AN14),"",AW14*AN14)</f>
        <v>0</v>
      </c>
      <c r="AP14" s="54">
        <v>0</v>
      </c>
      <c r="AQ14" s="53">
        <v>0</v>
      </c>
      <c r="AR14" s="56">
        <v>0</v>
      </c>
      <c r="AS14" s="54">
        <f>IF(ISERROR(AW14*AR14),"",AW14*AR14)</f>
        <v>0</v>
      </c>
      <c r="AT14" s="54">
        <f>IF(ISERROR(AK14+AM14+AO14+AP14+AS14),"",AK14+AM14+AO14+AP14+AS14)</f>
        <v>0</v>
      </c>
      <c r="AU14" s="57">
        <f>IF(ISERROR(AI14+AT14),"",AI14+AT14)</f>
        <v>13.300061538461538</v>
      </c>
      <c r="AV14" s="58">
        <f>IF(ISERROR((AW14-AU14)/AW14),"",(AW14-AU14)/AW14)</f>
        <v>0</v>
      </c>
      <c r="AW14" s="57">
        <f>AI14</f>
        <v>13.300061538461538</v>
      </c>
      <c r="AX14" s="54">
        <f t="shared" si="7"/>
        <v>23.995000000000001</v>
      </c>
      <c r="AY14" s="59">
        <v>47.99</v>
      </c>
      <c r="AZ14" s="56">
        <v>0.5</v>
      </c>
      <c r="BA14" s="50"/>
    </row>
    <row r="15" spans="1:53" ht="66.599999999999994" customHeight="1" x14ac:dyDescent="0.25">
      <c r="A15" s="36">
        <v>31</v>
      </c>
      <c r="B15" s="61"/>
      <c r="C15" s="39"/>
      <c r="D15" s="39" t="s">
        <v>53</v>
      </c>
      <c r="E15" s="39"/>
      <c r="F15" s="39" t="s">
        <v>98</v>
      </c>
      <c r="G15" s="40" t="s">
        <v>73</v>
      </c>
      <c r="H15" s="39" t="s">
        <v>99</v>
      </c>
      <c r="I15" s="39" t="s">
        <v>100</v>
      </c>
      <c r="J15" s="39" t="s">
        <v>113</v>
      </c>
      <c r="K15" s="39" t="s">
        <v>102</v>
      </c>
      <c r="L15" s="39" t="s">
        <v>114</v>
      </c>
      <c r="M15" s="39" t="s">
        <v>87</v>
      </c>
      <c r="N15" s="42" t="s">
        <v>115</v>
      </c>
      <c r="O15" s="63"/>
      <c r="P15" s="39" t="s">
        <v>63</v>
      </c>
      <c r="Q15" s="39">
        <f>Q12</f>
        <v>88</v>
      </c>
      <c r="R15" s="45">
        <v>7.7</v>
      </c>
      <c r="S15" s="46">
        <f t="shared" si="6"/>
        <v>11.428571428571429</v>
      </c>
      <c r="T15" s="46">
        <v>11.43</v>
      </c>
      <c r="U15" s="47"/>
      <c r="V15" s="39" t="s">
        <v>64</v>
      </c>
      <c r="W15" s="48">
        <v>42</v>
      </c>
      <c r="X15" s="48">
        <v>32</v>
      </c>
      <c r="Y15" s="48">
        <v>43</v>
      </c>
      <c r="Z15" s="49">
        <v>15.27</v>
      </c>
      <c r="AA15" s="50">
        <v>3</v>
      </c>
      <c r="AB15" s="51">
        <f>IF(W15="","",W15*X15*Y15/1000000)</f>
        <v>5.7792000000000003E-2</v>
      </c>
      <c r="AC15" s="52">
        <f>IF(AA15="","",65/AB15*AA15)</f>
        <v>3374.1694352159466</v>
      </c>
      <c r="AD15" s="53">
        <v>4000</v>
      </c>
      <c r="AE15" s="54">
        <f>IF(ISERROR(AD15/AC15),"",AD15/AC15)</f>
        <v>1.1854769230769231</v>
      </c>
      <c r="AF15" s="39" t="s">
        <v>83</v>
      </c>
      <c r="AG15" s="55">
        <v>0.22800000000000001</v>
      </c>
      <c r="AH15" s="54">
        <f>IF(ISERROR(S15*AG15),"",S15*AG15)</f>
        <v>2.6057142857142859</v>
      </c>
      <c r="AI15" s="54">
        <f>IF(ISERROR(T15+AE15+AH15),"",T15+AE15+AH15)</f>
        <v>15.221191208791208</v>
      </c>
      <c r="AJ15" s="56">
        <v>0</v>
      </c>
      <c r="AK15" s="54">
        <f>IF(ISERROR(AW15*AJ15),"",AW15*AJ15)</f>
        <v>0</v>
      </c>
      <c r="AL15" s="56">
        <v>0</v>
      </c>
      <c r="AM15" s="54">
        <f>IF(ISERROR(AW15*AL15),"",AW15*AL15)</f>
        <v>0</v>
      </c>
      <c r="AN15" s="56">
        <v>0</v>
      </c>
      <c r="AO15" s="54">
        <f>IF(ISERROR(AW15*AN15),"",AW15*AN15)</f>
        <v>0</v>
      </c>
      <c r="AP15" s="54">
        <v>0</v>
      </c>
      <c r="AQ15" s="53">
        <v>0</v>
      </c>
      <c r="AR15" s="56">
        <v>0</v>
      </c>
      <c r="AS15" s="54">
        <f>IF(ISERROR(AW15*AR15),"",AW15*AR15)</f>
        <v>0</v>
      </c>
      <c r="AT15" s="54">
        <f>IF(ISERROR(AK15+AM15+AO15+AP15+AS15),"",AK15+AM15+AO15+AP15+AS15)</f>
        <v>0</v>
      </c>
      <c r="AU15" s="57">
        <f>AI15+AT15</f>
        <v>15.221191208791208</v>
      </c>
      <c r="AV15" s="58">
        <f>IF(ISERROR((AW15-AU15)/AW15),"",(AW15-AU15)/AW15)</f>
        <v>0</v>
      </c>
      <c r="AW15" s="57">
        <f>AI15</f>
        <v>15.221191208791208</v>
      </c>
      <c r="AX15" s="54">
        <f t="shared" si="7"/>
        <v>26.995000000000001</v>
      </c>
      <c r="AY15" s="59">
        <v>53.99</v>
      </c>
      <c r="AZ15" s="56">
        <v>0.5</v>
      </c>
      <c r="BA15" s="50"/>
    </row>
  </sheetData>
  <sheetProtection insertRows="0" deleteRows="0" sort="0"/>
  <protectedRanges>
    <protectedRange sqref="A6:C9 R6:V9 O6:P15 A16:J259 A10:C12 A13:C15 BA6:BA9 L16:BA259 H10:J15 R10:BA15" name="Range1"/>
    <protectedRange sqref="K10:K257" name="Range1_1"/>
    <protectedRange sqref="Q10:Q15" name="Range1_7"/>
    <protectedRange sqref="A2:C5 L2:M5 E2:G5 E6:G9 E10:G12 U2:V5 AG2:BA5 Z2:AE5 Z6:AE9 AG6:AZ9 E13:G15 M10:M12 M13:M15 L6:M9 O2:R5 Q6:Q9" name="Range1_3"/>
    <protectedRange sqref="H2:J5 H6:J9" name="Range1_4_1"/>
    <protectedRange sqref="K2:K5 K6:K9" name="Range1_1_2_1"/>
    <protectedRange sqref="AF2:AF5 AF6:AF9" name="Range1_2_1"/>
    <protectedRange sqref="D2:D5 D6:D9 D10:D12 D13:D15" name="Range1_6"/>
    <protectedRange sqref="S2:T5" name="Range1_12"/>
    <protectedRange sqref="L13:L15 L10:L12" name="Range1_2_3"/>
  </protectedRanges>
  <mergeCells count="4">
    <mergeCell ref="B6:B9"/>
    <mergeCell ref="B10:B12"/>
    <mergeCell ref="B13:B15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F2:F15</xm:sqref>
        </x14:dataValidation>
        <x14:dataValidation type="list" allowBlank="1" showInputMessage="1" showErrorMessage="1">
          <x14:formula1>
            <xm:f>[1]ValueSelect!#REF!</xm:f>
          </x14:formula1>
          <xm:sqref>E2:E15</xm:sqref>
        </x14:dataValidation>
        <x14:dataValidation type="list" allowBlank="1" showInputMessage="1" showErrorMessage="1">
          <x14:formula1>
            <xm:f>[1]Data!#REF!</xm:f>
          </x14:formula1>
          <xm:sqref>P2:P15</xm:sqref>
        </x14:dataValidation>
        <x14:dataValidation type="list" allowBlank="1" showInputMessage="1" showErrorMessage="1">
          <x14:formula1>
            <xm:f>[1]Data!#REF!</xm:f>
          </x14:formula1>
          <xm:sqref>V2:V15</xm:sqref>
        </x14:dataValidation>
        <x14:dataValidation type="list" allowBlank="1" showInputMessage="1" showErrorMessage="1">
          <x14:formula1>
            <xm:f>[1]ValueSelect!#REF!</xm:f>
          </x14:formula1>
          <xm:sqref>D2:D15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2026-04-15T03:36:46Z</dcterms:created>
  <dcterms:modified xsi:type="dcterms:W3CDTF">2026-04-15T03:38:21Z</dcterms:modified>
</cp:coreProperties>
</file>