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'[1]other data'!$T$2:$T$5</definedName>
    <definedName name="brands">'[1]other data'!$K$2:$K$48</definedName>
    <definedName name="CATEGORY">[2]Sheet1!$DW$2:$DW$3</definedName>
    <definedName name="categoryfinal">'[3]Import Quote Sheet'!$A$90:$A$190</definedName>
    <definedName name="chargeback">'[1]other data'!$B$2:$B$6</definedName>
    <definedName name="colour">[2]Sheet1!$EH$2:$EH$3</definedName>
    <definedName name="countries">'[1]other data'!$I$3:$I$249</definedName>
    <definedName name="diffgrp">'[1]diff group head'!$A$2:$A$47</definedName>
    <definedName name="DIFFS">'[1]other data'!$AF$2:$AF$13</definedName>
    <definedName name="Exchange_Rate">[4]Costs!$J$11</definedName>
    <definedName name="finalports">'[3]Import Quote Sheet'!$B$90:$B$123</definedName>
    <definedName name="foam">[2]Sheet1!$EC$2:$EC$3</definedName>
    <definedName name="freight">'[1]other data'!$AC$3:$AC$14</definedName>
    <definedName name="HANGER">[1]hangers!$B$3:$B$42</definedName>
    <definedName name="hanger2">[1]hangers!$G$3:$G$42</definedName>
    <definedName name="KD">[2]Sheet1!$DS$2:$DS$2</definedName>
    <definedName name="loctype">'[1]other data'!$BN$2:$BN$6</definedName>
    <definedName name="M">[2]Sheet1!$EA$2:$EA$3</definedName>
    <definedName name="ORDERTYPE">'[1]other data'!$AN$2:$AN$6</definedName>
    <definedName name="OTB">'[1]other data'!$R$2:$R$14</definedName>
    <definedName name="PACK">[2]Sheet1!$EE$2:$EE$3</definedName>
    <definedName name="pld">[5]Sheet1!$EF$2:$EF$3</definedName>
    <definedName name="po_type">'[1]other data'!$AU$2:$AU$11</definedName>
    <definedName name="PORT_IFF">[6]a!$A$10:$B$35</definedName>
    <definedName name="POtype">#REF!</definedName>
    <definedName name="QSFOB">[7]Q1!$C$38</definedName>
    <definedName name="runnum">'[1]other data'!$BI$2:$BI$18</definedName>
    <definedName name="scalenum">'[1]other data'!$BG$2:$BG$18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[2]Sheet1!$EF$2:$EF$3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[2]Sheet1!$EG$2:$EG$3</definedName>
    <definedName name="YNE">'[1]other data'!$BB$2:$BB$5</definedName>
    <definedName name="YNES">'[1]other data'!$BR$2:$BR$6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8" l="1"/>
  <c r="AH6" i="8"/>
  <c r="AH5" i="8"/>
  <c r="AH4" i="8"/>
  <c r="AH3" i="8"/>
  <c r="AH2" i="8"/>
  <c r="AW3" i="8"/>
  <c r="AW4" i="8"/>
  <c r="AW5" i="8"/>
  <c r="AW6" i="8"/>
  <c r="AW7" i="8"/>
  <c r="AW2" i="8"/>
  <c r="BB7" i="8"/>
  <c r="BD7" i="8" s="1"/>
  <c r="AT7" i="8"/>
  <c r="AP7" i="8"/>
  <c r="AN7" i="8"/>
  <c r="AL7" i="8"/>
  <c r="AC7" i="8"/>
  <c r="AD7" i="8" s="1"/>
  <c r="AF7" i="8" s="1"/>
  <c r="BB6" i="8"/>
  <c r="BD6" i="8" s="1"/>
  <c r="AT6" i="8"/>
  <c r="AP6" i="8"/>
  <c r="AN6" i="8"/>
  <c r="AL6" i="8"/>
  <c r="AC6" i="8"/>
  <c r="AD6" i="8" s="1"/>
  <c r="AF6" i="8" s="1"/>
  <c r="BB5" i="8"/>
  <c r="AT5" i="8"/>
  <c r="AP5" i="8"/>
  <c r="AN5" i="8"/>
  <c r="AL5" i="8"/>
  <c r="AC5" i="8"/>
  <c r="AD5" i="8" s="1"/>
  <c r="AF5" i="8" s="1"/>
  <c r="AI5" i="8"/>
  <c r="BB4" i="8"/>
  <c r="AQ4" i="8" s="1"/>
  <c r="AT4" i="8"/>
  <c r="AP4" i="8"/>
  <c r="AN4" i="8"/>
  <c r="AL4" i="8"/>
  <c r="AC4" i="8"/>
  <c r="AD4" i="8" s="1"/>
  <c r="AF4" i="8" s="1"/>
  <c r="BB3" i="8"/>
  <c r="AQ3" i="8" s="1"/>
  <c r="AT3" i="8"/>
  <c r="AP3" i="8"/>
  <c r="AN3" i="8"/>
  <c r="AL3" i="8"/>
  <c r="AC3" i="8"/>
  <c r="AD3" i="8" s="1"/>
  <c r="AF3" i="8" s="1"/>
  <c r="BB2" i="8"/>
  <c r="BD2" i="8" s="1"/>
  <c r="AT2" i="8"/>
  <c r="AP2" i="8"/>
  <c r="AN2" i="8"/>
  <c r="AL2" i="8"/>
  <c r="AC2" i="8"/>
  <c r="AD2" i="8" s="1"/>
  <c r="AF2" i="8" s="1"/>
  <c r="AQ6" i="8" l="1"/>
  <c r="AI2" i="8"/>
  <c r="AI4" i="8"/>
  <c r="AJ4" i="8" s="1"/>
  <c r="AI6" i="8"/>
  <c r="AJ6" i="8" s="1"/>
  <c r="AI7" i="8"/>
  <c r="AI3" i="8"/>
  <c r="AJ3" i="8" s="1"/>
  <c r="AJ5" i="8"/>
  <c r="AJ2" i="8"/>
  <c r="AQ7" i="8"/>
  <c r="AX7" i="8" s="1"/>
  <c r="AX3" i="8"/>
  <c r="AQ2" i="8"/>
  <c r="AX2" i="8" s="1"/>
  <c r="AJ7" i="8"/>
  <c r="AX6" i="8"/>
  <c r="AX4" i="8"/>
  <c r="AQ5" i="8"/>
  <c r="AX5" i="8" s="1"/>
  <c r="BD5" i="8"/>
  <c r="BD4" i="8"/>
  <c r="BD3" i="8"/>
  <c r="AY5" i="8" l="1"/>
  <c r="AZ5" i="8" s="1"/>
  <c r="AY6" i="8"/>
  <c r="AZ6" i="8" s="1"/>
  <c r="AY2" i="8"/>
  <c r="AZ2" i="8" s="1"/>
  <c r="AY3" i="8"/>
  <c r="AZ3" i="8" s="1"/>
  <c r="AY4" i="8"/>
  <c r="AZ4" i="8" s="1"/>
  <c r="AY7" i="8"/>
  <c r="AZ7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<sst xmlns="http://schemas.openxmlformats.org/spreadsheetml/2006/main" count="123" uniqueCount="70">
  <si>
    <t>Brand</t>
  </si>
  <si>
    <t>Package Type</t>
  </si>
  <si>
    <t>Licensor</t>
  </si>
  <si>
    <t>COMFORTER (SET)</t>
  </si>
  <si>
    <t>Madison Park Essentials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</si>
  <si>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</si>
  <si>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</si>
  <si>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</si>
  <si>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</si>
  <si>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</si>
  <si>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</si>
  <si>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</si>
  <si>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</si>
  <si>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</si>
  <si>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</si>
  <si>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</si>
  <si>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</si>
  <si>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</si>
  <si>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</si>
  <si>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</si>
  <si>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</si>
  <si>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</si>
  <si>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</si>
  <si>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</si>
  <si>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</si>
  <si>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</si>
  <si>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</si>
  <si>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</si>
  <si>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</si>
  <si>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</si>
  <si>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</si>
  <si>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</si>
  <si>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</si>
  <si>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</si>
  <si>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</si>
  <si>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</si>
  <si>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</si>
  <si>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</si>
  <si>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</si>
  <si>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</si>
  <si>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</si>
  <si>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</si>
  <si>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</si>
  <si>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</si>
  <si>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</si>
  <si>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</si>
  <si>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</si>
  <si>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</si>
  <si>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</si>
  <si>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</si>
  <si>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</si>
  <si>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</si>
  <si>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</si>
  <si>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</si>
  <si>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</si>
  <si>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</si>
  <si>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</si>
  <si>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JLA FOB CA/GA Price Quote (Value)</t>
  </si>
  <si>
    <t>Material-Short</t>
  </si>
  <si>
    <t>Customer Specific Attributes</t>
  </si>
  <si>
    <t>Parkston</t>
  </si>
  <si>
    <t>Blue Wesley Stripe</t>
  </si>
  <si>
    <t>Taupe Wesley Stripe</t>
  </si>
  <si>
    <t>100% Polyester Microfiber Printed Comforter Mini Set w/ 3M Moisture</t>
  </si>
  <si>
    <t>Comforter: 190TC 85gsm microfiber w/ 3M Moisture Management, printed face to solid back, sewn thru box, piping with single stitch, 6D+7D 220gsm polyfill with Anti-Microbial; Sham: same fabric as comforter, 2"flange</t>
  </si>
  <si>
    <t>Comforter/Sham: 100% polyester, printed, Filling: 100% polyester.</t>
  </si>
  <si>
    <t>9404.40.9022</t>
  </si>
  <si>
    <t>Twin: 68x94"/20x26+2"</t>
  </si>
  <si>
    <t>Full/Queen: 90x94"/20x26"+2"(2)</t>
  </si>
  <si>
    <t>King: 106x94"/20x36+2"(2)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</si>
</sst>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NumberFormat="1" applyAlignment="1">
      <alignment wrapText="1"/>
    </xf>
  </cellXfs>
  <cellStyles count="7">
    <cellStyle name="Currency 2" xfId="5"/>
    <cellStyle name="Normal 2" xfId="4"/>
    <cellStyle name="Normal 2 18 2" xfId="1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5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619125</xdr:rowOff>
    </xdr:from>
    <xdr:to>
      <xdr:col>2</xdr:col>
      <xdr:colOff>496882</xdr:colOff>
      <xdr:row>2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D88688-5705-80FB-F2BD-AA8271F4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6" y="2181225"/>
          <a:ext cx="877881" cy="11525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85725</xdr:colOff>
      <xdr:row>4</xdr:row>
      <xdr:rowOff>219075</xdr:rowOff>
    </xdr:from>
    <xdr:to>
      <xdr:col>2</xdr:col>
      <xdr:colOff>477902</xdr:colOff>
      <xdr:row>5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886CE85-5C3D-3252-5C84-C16ACD10D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495675"/>
          <a:ext cx="868427" cy="1162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EF2" t="str">
            <v>S/1</v>
          </cell>
        </row>
        <row r="3">
          <cell r="EF3" t="str">
            <v>S/2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uline Zhou" id="{383A8111-FE90-4B0B-812C-7D99595C22E0}" userId="S::pauline.zhou@jlahome.com::5c47e841-2295-4e7d-85e0-43f0e5b68e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4" dT="2026-04-15T21:42:06.27" personId="{383A8111-FE90-4B0B-812C-7D99595C22E0}" id="{69A708F1-5105-448E-93C9-5C6868C59C20}">
    <text>Recent lower production cost by 4/15/2026 than CCD</text>
  </threadedComment>
  <threadedComment ref="R5" dT="2026-04-15T21:42:15.22" personId="{383A8111-FE90-4B0B-812C-7D99595C22E0}" id="{C420B4EE-08C6-48BC-8847-DAE61302C867}">
    <text>Recent lower production cost by 4/15/2026 than CCD</text>
  </threadedComment>
  <threadedComment ref="R6" dT="2026-04-15T21:42:43.09" personId="{383A8111-FE90-4B0B-812C-7D99595C22E0}" id="{228BDF6B-84D8-4B9E-8825-3EC6E2A10412}">
    <text>Recent lower production cost by 4/15/2026 than CCD</text>
  </threadedComment>
  <threadedComment ref="R7" dT="2026-04-15T21:43:06.68" personId="{383A8111-FE90-4B0B-812C-7D99595C22E0}" id="{A043B62C-2614-4D5E-B1BA-99585946E151}">
    <text>Recent lower production cost by 4/15/2026 than CCD</text>
  </threadedComment>
  <threadedComment ref="R8" dT="2026-04-15T21:43:12.04" personId="{383A8111-FE90-4B0B-812C-7D99595C22E0}" id="{38F27F65-AFAF-4484-B311-1CF22CDC3146}">
    <text>Recent lower production cost by 4/15/2026 than CCD</text>
  </threadedComment>
  <threadedComment ref="R9" dT="2026-04-15T21:43:17.78" personId="{383A8111-FE90-4B0B-812C-7D99595C22E0}" id="{637BA8A1-6C5B-48EF-B260-DB49354FD5C3}">
    <text>Recent lower production cost by 4/15/2026 than CCD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topLeftCell="AG1" workbookViewId="0">
      <selection activeCell="K5" sqref="K5:BE5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10.28515625" style="3" customWidth="1"/>
    <col min="5" max="5" width="12.140625" style="3" customWidth="1"/>
    <col min="6" max="6" width="13.85546875" style="3" customWidth="1"/>
    <col min="7" max="7" width="9.140625" style="3" customWidth="1"/>
    <col min="8" max="9" width="22.28515625" style="3" customWidth="1"/>
    <col min="10" max="10" width="46.42578125" style="3" customWidth="1"/>
    <col min="11" max="11" width="22.140625" style="45" customWidth="1"/>
    <col min="12" max="12" width="13.140625" style="3" customWidth="1"/>
    <col min="13" max="13" width="10.140625" style="3" customWidth="1"/>
    <col min="14" max="14" width="6.85546875" style="3" customWidth="1"/>
    <col min="15" max="15" width="8.8554687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12.140625" style="3" bestFit="1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 x14ac:dyDescent="0.25">
      <c r="A1" s="9" t="s">
        <v>5</v>
      </c>
      <c r="B1" s="9" t="s">
        <v>6</v>
      </c>
      <c r="C1" s="37" t="s">
        <v>7</v>
      </c>
      <c r="D1" s="38" t="s">
        <v>0</v>
      </c>
      <c r="E1" s="38" t="s">
        <v>2</v>
      </c>
      <c r="F1" s="11" t="s">
        <v>53</v>
      </c>
      <c r="G1" s="37" t="s">
        <v>8</v>
      </c>
      <c r="H1" s="10" t="s">
        <v>9</v>
      </c>
      <c r="I1" s="36" t="s">
        <v>55</v>
      </c>
      <c r="J1" s="10" t="s">
        <v>10</v>
      </c>
      <c r="K1" s="36" t="s">
        <v>58</v>
      </c>
      <c r="L1" s="10" t="s">
        <v>11</v>
      </c>
      <c r="M1" s="10" t="s">
        <v>12</v>
      </c>
      <c r="N1" s="37" t="s">
        <v>13</v>
      </c>
      <c r="O1" s="37" t="s">
        <v>14</v>
      </c>
      <c r="P1" s="37" t="s">
        <v>59</v>
      </c>
      <c r="Q1" s="36" t="s">
        <v>56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1</v>
      </c>
      <c r="X1" s="40" t="s">
        <v>20</v>
      </c>
      <c r="Y1" s="40" t="s">
        <v>21</v>
      </c>
      <c r="Z1" s="40" t="s">
        <v>22</v>
      </c>
      <c r="AA1" s="18" t="s">
        <v>23</v>
      </c>
      <c r="AB1" s="19" t="s">
        <v>24</v>
      </c>
      <c r="AC1" s="43" t="s">
        <v>25</v>
      </c>
      <c r="AD1" s="20" t="s">
        <v>26</v>
      </c>
      <c r="AE1" s="9" t="s">
        <v>27</v>
      </c>
      <c r="AF1" s="21" t="s">
        <v>28</v>
      </c>
      <c r="AG1" s="9" t="s">
        <v>29</v>
      </c>
      <c r="AH1" s="22" t="s">
        <v>30</v>
      </c>
      <c r="AI1" s="21" t="s">
        <v>31</v>
      </c>
      <c r="AJ1" s="21" t="s">
        <v>32</v>
      </c>
      <c r="AK1" s="22" t="s">
        <v>33</v>
      </c>
      <c r="AL1" s="21" t="s">
        <v>34</v>
      </c>
      <c r="AM1" s="22" t="s">
        <v>35</v>
      </c>
      <c r="AN1" s="21" t="s">
        <v>36</v>
      </c>
      <c r="AO1" s="22" t="s">
        <v>37</v>
      </c>
      <c r="AP1" s="21" t="s">
        <v>38</v>
      </c>
      <c r="AQ1" s="21" t="s">
        <v>39</v>
      </c>
      <c r="AR1" s="17" t="s">
        <v>40</v>
      </c>
      <c r="AS1" s="22" t="s">
        <v>41</v>
      </c>
      <c r="AT1" s="21" t="s">
        <v>42</v>
      </c>
      <c r="AU1" s="17" t="s">
        <v>43</v>
      </c>
      <c r="AV1" s="22" t="s">
        <v>44</v>
      </c>
      <c r="AW1" s="21" t="s">
        <v>45</v>
      </c>
      <c r="AX1" s="21" t="s">
        <v>46</v>
      </c>
      <c r="AY1" s="23" t="s">
        <v>47</v>
      </c>
      <c r="AZ1" s="24" t="s">
        <v>48</v>
      </c>
      <c r="BA1" s="25" t="s">
        <v>57</v>
      </c>
      <c r="BB1" s="24" t="s">
        <v>49</v>
      </c>
      <c r="BC1" s="26" t="s">
        <v>50</v>
      </c>
      <c r="BD1" s="24" t="s">
        <v>51</v>
      </c>
      <c r="BE1" s="19" t="s">
        <v>52</v>
      </c>
    </row>
    <row r="2" spans="1:57" ht="75" x14ac:dyDescent="0.25">
      <c r="A2" s="27">
        <v>1</v>
      </c>
      <c r="B2" s="1"/>
      <c r="C2" s="1"/>
      <c r="D2" s="1" t="s">
        <v>4</v>
      </c>
      <c r="E2" s="1"/>
      <c r="F2" s="1" t="s">
        <v>3</v>
      </c>
      <c r="G2" s="1" t="s">
        <v>60</v>
      </c>
      <c r="H2" s="1" t="s">
        <v>63</v>
      </c>
      <c r="I2" s="1" t="s">
        <v>63</v>
      </c>
      <c r="J2" s="1" t="s">
        <v>64</v>
      </c>
      <c r="K2" s="46" t="s">
        <v>65</v>
      </c>
      <c r="L2" s="1" t="s">
        <v>67</v>
      </c>
      <c r="M2" s="1" t="s">
        <v>61</v>
      </c>
      <c r="N2" s="47"/>
      <c r="O2" s="47"/>
      <c r="P2" s="1"/>
      <c r="Q2" s="1" t="s">
        <v>54</v>
      </c>
      <c r="R2" s="48">
        <v>60.9</v>
      </c>
      <c r="S2" s="48">
        <v>7.8</v>
      </c>
      <c r="T2" s="48">
        <v>7.81</v>
      </c>
      <c r="U2" s="48">
        <v>7.81</v>
      </c>
      <c r="V2" s="48">
        <v>59.3</v>
      </c>
      <c r="W2" s="1"/>
      <c r="X2" s="41">
        <v>45</v>
      </c>
      <c r="Y2" s="41">
        <v>33</v>
      </c>
      <c r="Z2" s="41">
        <v>41</v>
      </c>
      <c r="AA2" s="28"/>
      <c r="AB2" s="30">
        <v>3</v>
      </c>
      <c r="AC2" s="44">
        <f>IF(X2="","",X2*Y2*Z2/1000000)</f>
        <v>6.0999999999999999E-2</v>
      </c>
      <c r="AD2" s="31">
        <f>IF(AB2="","",65/AC2*AB2)</f>
        <v>3197</v>
      </c>
      <c r="AE2" s="1">
        <v>3700</v>
      </c>
      <c r="AF2" s="32">
        <f>IF(ISERROR(AE2/AD2),"",AE2/AD2)</f>
        <v>1.1599999999999999</v>
      </c>
      <c r="AG2" s="1" t="s">
        <v>66</v>
      </c>
      <c r="AH2" s="33">
        <f>12.8%+10%</f>
        <v>0.22800000000000001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 t="shared" ref="AL2:AL7" si="0">IF(ISERROR(BA2*AK2),"",BA2*AK2)</f>
        <v>0.98</v>
      </c>
      <c r="AM2" s="33">
        <v>0.08</v>
      </c>
      <c r="AN2" s="32">
        <f t="shared" ref="AN2:AN7" si="1">IF(ISERROR(BA2*AM2),"",BA2*AM2)</f>
        <v>1.57</v>
      </c>
      <c r="AO2" s="33">
        <v>0.1</v>
      </c>
      <c r="AP2" s="32">
        <f t="shared" ref="AP2:AP7" si="2">IF(ISERROR(BA2*AO2),"",BA2*AO2)</f>
        <v>1.96</v>
      </c>
      <c r="AQ2" s="32">
        <f>IF((BB2-BA2)&lt;2.5,2.5-(BB2-BA2),0)</f>
        <v>1.52</v>
      </c>
      <c r="AR2" s="1"/>
      <c r="AS2" s="33"/>
      <c r="AT2" s="32">
        <f t="shared" ref="AT2:AT7" si="3">IF(ISERROR(BA2*AS2),"",BA2*AS2)</f>
        <v>0</v>
      </c>
      <c r="AU2" s="1"/>
      <c r="AV2" s="33"/>
      <c r="AW2" s="32">
        <f>IF(ISERROR(BA2*AV2),"",BA2*AV2)</f>
        <v>0</v>
      </c>
      <c r="AX2" s="32">
        <f>IF(ISERROR(AL2+AN2+AP2+AQ2+AT2+AW2),"",AL2+AN2+AP2+AQ2+AT2+AW2)</f>
        <v>6.03</v>
      </c>
      <c r="AY2" s="32" t="str">
        <f t="shared" ref="AY2:AY7" si="4">IF(ISERROR(AJ2+AX2),"",AJ2+AX2)</f>
        <v/>
      </c>
      <c r="AZ2" s="34" t="str">
        <f>IF(ISERROR((BA2-AY2)/BA2),"",(BA2-AY2)/BA2)</f>
        <v/>
      </c>
      <c r="BA2" s="29">
        <v>19.600000000000001</v>
      </c>
      <c r="BB2" s="32">
        <f>IF(ISERROR(BA2*1.05),"",BA2*1.05)</f>
        <v>20.58</v>
      </c>
      <c r="BC2" s="29">
        <v>44.99</v>
      </c>
      <c r="BD2" s="34">
        <f>IF(ISERROR((BC2-BB2)/BC2),"",(BC2-BB2)/BC2)</f>
        <v>0.54259999999999997</v>
      </c>
      <c r="BE2" s="35"/>
    </row>
    <row r="3" spans="1:57" ht="75" x14ac:dyDescent="0.25">
      <c r="A3" s="27">
        <v>2</v>
      </c>
      <c r="B3" s="1"/>
      <c r="C3" s="1"/>
      <c r="D3" s="1" t="s">
        <v>4</v>
      </c>
      <c r="E3" s="1"/>
      <c r="F3" s="1" t="s">
        <v>3</v>
      </c>
      <c r="G3" s="1" t="s">
        <v>60</v>
      </c>
      <c r="H3" s="1" t="s">
        <v>63</v>
      </c>
      <c r="I3" s="1" t="s">
        <v>63</v>
      </c>
      <c r="J3" s="1" t="s">
        <v>64</v>
      </c>
      <c r="K3" s="46" t="s">
        <v>65</v>
      </c>
      <c r="L3" s="1" t="s">
        <v>68</v>
      </c>
      <c r="M3" s="1" t="s">
        <v>61</v>
      </c>
      <c r="N3" s="47"/>
      <c r="O3" s="47"/>
      <c r="P3" s="1"/>
      <c r="Q3" s="1" t="s">
        <v>54</v>
      </c>
      <c r="R3" s="48">
        <v>76.900000000000006</v>
      </c>
      <c r="S3" s="48">
        <v>7.8</v>
      </c>
      <c r="T3" s="48">
        <v>9.86</v>
      </c>
      <c r="U3" s="48">
        <v>9.86</v>
      </c>
      <c r="V3" s="48">
        <v>75.7</v>
      </c>
      <c r="W3" s="1"/>
      <c r="X3" s="41">
        <v>45</v>
      </c>
      <c r="Y3" s="41">
        <v>33</v>
      </c>
      <c r="Z3" s="41">
        <v>41</v>
      </c>
      <c r="AA3" s="28"/>
      <c r="AB3" s="35">
        <v>3</v>
      </c>
      <c r="AC3" s="44">
        <f t="shared" ref="AC3:AC7" si="5">IF(X3="","",X3*Y3*Z3/1000000)</f>
        <v>6.0999999999999999E-2</v>
      </c>
      <c r="AD3" s="31">
        <f t="shared" ref="AD3:AD7" si="6">IF(AB3="","",65/AC3*AB3)</f>
        <v>3197</v>
      </c>
      <c r="AE3" s="1">
        <v>3700</v>
      </c>
      <c r="AF3" s="32">
        <f t="shared" ref="AF3:AF7" si="7">IF(ISERROR(AE3/AD3),"",AE3/AD3)</f>
        <v>1.1599999999999999</v>
      </c>
      <c r="AG3" s="1" t="s">
        <v>66</v>
      </c>
      <c r="AH3" s="33">
        <f t="shared" ref="AH3:AH7" si="8">12.8%+10%</f>
        <v>0.22800000000000001</v>
      </c>
      <c r="AI3" s="32" t="str">
        <f>IF(ISERROR(#REF!*AH3),"",#REF!*AH3)</f>
        <v/>
      </c>
      <c r="AJ3" s="32" t="str">
        <f>IF(ISERROR(#REF!+AF3+AI3),"",#REF!+AF3+AI3)</f>
        <v/>
      </c>
      <c r="AK3" s="33">
        <v>0.05</v>
      </c>
      <c r="AL3" s="32">
        <f t="shared" si="0"/>
        <v>1.25</v>
      </c>
      <c r="AM3" s="33">
        <v>0.08</v>
      </c>
      <c r="AN3" s="32">
        <f t="shared" si="1"/>
        <v>2</v>
      </c>
      <c r="AO3" s="33">
        <v>0.1</v>
      </c>
      <c r="AP3" s="32">
        <f t="shared" si="2"/>
        <v>2.5</v>
      </c>
      <c r="AQ3" s="32">
        <f t="shared" ref="AQ3:AQ7" si="9">IF((BB3-BA3)&lt;2.5,2.5-(BB3-BA3),0)</f>
        <v>1.25</v>
      </c>
      <c r="AR3" s="1"/>
      <c r="AS3" s="33"/>
      <c r="AT3" s="32">
        <f t="shared" si="3"/>
        <v>0</v>
      </c>
      <c r="AU3" s="1"/>
      <c r="AV3" s="33"/>
      <c r="AW3" s="32">
        <f t="shared" ref="AW3:AW7" si="10">IF(ISERROR(BA3*AV3),"",BA3*AV3)</f>
        <v>0</v>
      </c>
      <c r="AX3" s="32">
        <f t="shared" ref="AX3:AX7" si="11">IF(ISERROR(AL3+AN3+AP3+AQ3+AT3+AW3),"",AL3+AN3+AP3+AQ3+AT3+AW3)</f>
        <v>7</v>
      </c>
      <c r="AY3" s="32" t="str">
        <f t="shared" si="4"/>
        <v/>
      </c>
      <c r="AZ3" s="34" t="str">
        <f t="shared" ref="AZ3:AZ7" si="12">IF(ISERROR((BA3-AY3)/BA3),"",(BA3-AY3)/BA3)</f>
        <v/>
      </c>
      <c r="BA3" s="29">
        <v>25</v>
      </c>
      <c r="BB3" s="32">
        <f t="shared" ref="BB3:BB7" si="13">IF(ISERROR(BA3*1.05),"",BA3*1.05)</f>
        <v>26.25</v>
      </c>
      <c r="BC3" s="29">
        <v>54.99</v>
      </c>
      <c r="BD3" s="34">
        <f t="shared" ref="BD3:BD7" si="14">IF(ISERROR((BC3-BB3)/BC3),"",(BC3-BB3)/BC3)</f>
        <v>0.52259999999999995</v>
      </c>
      <c r="BE3" s="35"/>
    </row>
    <row r="4" spans="1:57" ht="75" x14ac:dyDescent="0.25">
      <c r="A4" s="27">
        <v>3</v>
      </c>
      <c r="B4" s="1"/>
      <c r="C4" s="1"/>
      <c r="D4" s="1" t="s">
        <v>4</v>
      </c>
      <c r="E4" s="1"/>
      <c r="F4" s="1" t="s">
        <v>3</v>
      </c>
      <c r="G4" s="1" t="s">
        <v>60</v>
      </c>
      <c r="H4" s="1" t="s">
        <v>63</v>
      </c>
      <c r="I4" s="1" t="s">
        <v>63</v>
      </c>
      <c r="J4" s="1" t="s">
        <v>64</v>
      </c>
      <c r="K4" s="46" t="s">
        <v>65</v>
      </c>
      <c r="L4" s="1" t="s">
        <v>69</v>
      </c>
      <c r="M4" s="1" t="s">
        <v>61</v>
      </c>
      <c r="N4" s="47"/>
      <c r="O4" s="47"/>
      <c r="P4" s="1"/>
      <c r="Q4" s="1" t="s">
        <v>54</v>
      </c>
      <c r="R4" s="48">
        <v>90.5</v>
      </c>
      <c r="S4" s="48">
        <v>7.8</v>
      </c>
      <c r="T4" s="48">
        <v>11.6</v>
      </c>
      <c r="U4" s="48">
        <v>11.6</v>
      </c>
      <c r="V4" s="48">
        <v>87.2</v>
      </c>
      <c r="W4" s="1"/>
      <c r="X4" s="41">
        <v>45</v>
      </c>
      <c r="Y4" s="41">
        <v>33</v>
      </c>
      <c r="Z4" s="41">
        <v>48</v>
      </c>
      <c r="AA4" s="28"/>
      <c r="AB4" s="35">
        <v>3</v>
      </c>
      <c r="AC4" s="44">
        <f t="shared" si="5"/>
        <v>7.0999999999999994E-2</v>
      </c>
      <c r="AD4" s="31">
        <f t="shared" si="6"/>
        <v>2746</v>
      </c>
      <c r="AE4" s="1">
        <v>3700</v>
      </c>
      <c r="AF4" s="32">
        <f t="shared" si="7"/>
        <v>1.35</v>
      </c>
      <c r="AG4" s="1" t="s">
        <v>66</v>
      </c>
      <c r="AH4" s="33">
        <f t="shared" si="8"/>
        <v>0.22800000000000001</v>
      </c>
      <c r="AI4" s="32" t="str">
        <f>IF(ISERROR(#REF!*AH4),"",#REF!*AH4)</f>
        <v/>
      </c>
      <c r="AJ4" s="32" t="str">
        <f>IF(ISERROR(#REF!+AF4+AI4),"",#REF!+AF4+AI4)</f>
        <v/>
      </c>
      <c r="AK4" s="33">
        <v>0.05</v>
      </c>
      <c r="AL4" s="32">
        <f t="shared" si="0"/>
        <v>1.5</v>
      </c>
      <c r="AM4" s="33">
        <v>0.08</v>
      </c>
      <c r="AN4" s="32">
        <f t="shared" si="1"/>
        <v>2.4</v>
      </c>
      <c r="AO4" s="33">
        <v>0.1</v>
      </c>
      <c r="AP4" s="32">
        <f t="shared" si="2"/>
        <v>3</v>
      </c>
      <c r="AQ4" s="32">
        <f t="shared" si="9"/>
        <v>1</v>
      </c>
      <c r="AR4" s="1"/>
      <c r="AS4" s="33"/>
      <c r="AT4" s="32">
        <f t="shared" si="3"/>
        <v>0</v>
      </c>
      <c r="AU4" s="1"/>
      <c r="AV4" s="33"/>
      <c r="AW4" s="32">
        <f t="shared" si="10"/>
        <v>0</v>
      </c>
      <c r="AX4" s="32">
        <f t="shared" si="11"/>
        <v>7.9</v>
      </c>
      <c r="AY4" s="32" t="str">
        <f t="shared" si="4"/>
        <v/>
      </c>
      <c r="AZ4" s="34" t="str">
        <f t="shared" si="12"/>
        <v/>
      </c>
      <c r="BA4" s="29">
        <v>30</v>
      </c>
      <c r="BB4" s="32">
        <f t="shared" si="13"/>
        <v>31.5</v>
      </c>
      <c r="BC4" s="29">
        <v>64.989999999999995</v>
      </c>
      <c r="BD4" s="34">
        <f t="shared" si="14"/>
        <v>0.51529999999999998</v>
      </c>
      <c r="BE4" s="35"/>
    </row>
    <row r="5" spans="1:57" ht="75" x14ac:dyDescent="0.25">
      <c r="A5" s="27">
        <v>4</v>
      </c>
      <c r="B5" s="1"/>
      <c r="C5" s="1"/>
      <c r="D5" s="1" t="s">
        <v>4</v>
      </c>
      <c r="E5" s="1"/>
      <c r="F5" s="1" t="s">
        <v>3</v>
      </c>
      <c r="G5" s="1" t="s">
        <v>60</v>
      </c>
      <c r="H5" s="1" t="s">
        <v>63</v>
      </c>
      <c r="I5" s="1" t="s">
        <v>63</v>
      </c>
      <c r="J5" s="1" t="s">
        <v>64</v>
      </c>
      <c r="K5" s="46" t="s">
        <v>65</v>
      </c>
      <c r="L5" s="1" t="s">
        <v>67</v>
      </c>
      <c r="M5" s="1" t="s">
        <v>62</v>
      </c>
      <c r="N5" s="47"/>
      <c r="O5" s="47"/>
      <c r="P5" s="1"/>
      <c r="Q5" s="1" t="s">
        <v>54</v>
      </c>
      <c r="R5" s="48">
        <v>60.9</v>
      </c>
      <c r="S5" s="48">
        <v>7.8</v>
      </c>
      <c r="T5" s="48">
        <v>7.81</v>
      </c>
      <c r="U5" s="48">
        <v>7.81</v>
      </c>
      <c r="V5" s="48">
        <v>59.3</v>
      </c>
      <c r="W5" s="1"/>
      <c r="X5" s="41">
        <v>45</v>
      </c>
      <c r="Y5" s="41">
        <v>33</v>
      </c>
      <c r="Z5" s="41">
        <v>41</v>
      </c>
      <c r="AA5" s="28"/>
      <c r="AB5" s="30">
        <v>3</v>
      </c>
      <c r="AC5" s="44">
        <f t="shared" si="5"/>
        <v>6.0999999999999999E-2</v>
      </c>
      <c r="AD5" s="31">
        <f t="shared" si="6"/>
        <v>3197</v>
      </c>
      <c r="AE5" s="1">
        <v>3700</v>
      </c>
      <c r="AF5" s="32">
        <f t="shared" si="7"/>
        <v>1.1599999999999999</v>
      </c>
      <c r="AG5" s="1" t="s">
        <v>66</v>
      </c>
      <c r="AH5" s="33">
        <f t="shared" si="8"/>
        <v>0.22800000000000001</v>
      </c>
      <c r="AI5" s="32" t="str">
        <f>IF(ISERROR(#REF!*AH5),"",#REF!*AH5)</f>
        <v/>
      </c>
      <c r="AJ5" s="32" t="str">
        <f>IF(ISERROR(#REF!+AF5+AI5),"",#REF!+AF5+AI5)</f>
        <v/>
      </c>
      <c r="AK5" s="33">
        <v>0.05</v>
      </c>
      <c r="AL5" s="32">
        <f t="shared" si="0"/>
        <v>0.98</v>
      </c>
      <c r="AM5" s="33">
        <v>0.08</v>
      </c>
      <c r="AN5" s="32">
        <f t="shared" si="1"/>
        <v>1.57</v>
      </c>
      <c r="AO5" s="33">
        <v>0.1</v>
      </c>
      <c r="AP5" s="32">
        <f t="shared" si="2"/>
        <v>1.96</v>
      </c>
      <c r="AQ5" s="32">
        <f t="shared" si="9"/>
        <v>1.52</v>
      </c>
      <c r="AR5" s="1"/>
      <c r="AS5" s="33"/>
      <c r="AT5" s="32">
        <f t="shared" si="3"/>
        <v>0</v>
      </c>
      <c r="AU5" s="1"/>
      <c r="AV5" s="33"/>
      <c r="AW5" s="32">
        <f t="shared" si="10"/>
        <v>0</v>
      </c>
      <c r="AX5" s="32">
        <f t="shared" si="11"/>
        <v>6.03</v>
      </c>
      <c r="AY5" s="32" t="str">
        <f t="shared" si="4"/>
        <v/>
      </c>
      <c r="AZ5" s="34" t="str">
        <f t="shared" si="12"/>
        <v/>
      </c>
      <c r="BA5" s="29">
        <v>19.600000000000001</v>
      </c>
      <c r="BB5" s="32">
        <f t="shared" si="13"/>
        <v>20.58</v>
      </c>
      <c r="BC5" s="29">
        <v>44.99</v>
      </c>
      <c r="BD5" s="34">
        <f t="shared" si="14"/>
        <v>0.54259999999999997</v>
      </c>
      <c r="BE5" s="35"/>
    </row>
    <row r="6" spans="1:57" ht="75" x14ac:dyDescent="0.25">
      <c r="A6" s="27">
        <v>5</v>
      </c>
      <c r="B6" s="1"/>
      <c r="C6" s="1"/>
      <c r="D6" s="1" t="s">
        <v>4</v>
      </c>
      <c r="E6" s="1"/>
      <c r="F6" s="1" t="s">
        <v>3</v>
      </c>
      <c r="G6" s="1" t="s">
        <v>60</v>
      </c>
      <c r="H6" s="1" t="s">
        <v>63</v>
      </c>
      <c r="I6" s="1" t="s">
        <v>63</v>
      </c>
      <c r="J6" s="1" t="s">
        <v>64</v>
      </c>
      <c r="K6" s="46" t="s">
        <v>65</v>
      </c>
      <c r="L6" s="1" t="s">
        <v>68</v>
      </c>
      <c r="M6" s="1" t="s">
        <v>62</v>
      </c>
      <c r="N6" s="47"/>
      <c r="O6" s="47"/>
      <c r="P6" s="1"/>
      <c r="Q6" s="1" t="s">
        <v>54</v>
      </c>
      <c r="R6" s="48">
        <v>76.900000000000006</v>
      </c>
      <c r="S6" s="48">
        <v>7.8</v>
      </c>
      <c r="T6" s="48">
        <v>9.86</v>
      </c>
      <c r="U6" s="48">
        <v>9.86</v>
      </c>
      <c r="V6" s="48">
        <v>75.7</v>
      </c>
      <c r="W6" s="1"/>
      <c r="X6" s="41">
        <v>45</v>
      </c>
      <c r="Y6" s="41">
        <v>33</v>
      </c>
      <c r="Z6" s="41">
        <v>41</v>
      </c>
      <c r="AA6" s="28"/>
      <c r="AB6" s="35">
        <v>3</v>
      </c>
      <c r="AC6" s="44">
        <f t="shared" si="5"/>
        <v>6.0999999999999999E-2</v>
      </c>
      <c r="AD6" s="31">
        <f t="shared" si="6"/>
        <v>3197</v>
      </c>
      <c r="AE6" s="1">
        <v>3700</v>
      </c>
      <c r="AF6" s="32">
        <f t="shared" si="7"/>
        <v>1.1599999999999999</v>
      </c>
      <c r="AG6" s="1" t="s">
        <v>66</v>
      </c>
      <c r="AH6" s="33">
        <f t="shared" si="8"/>
        <v>0.22800000000000001</v>
      </c>
      <c r="AI6" s="32" t="str">
        <f>IF(ISERROR(#REF!*AH6),"",#REF!*AH6)</f>
        <v/>
      </c>
      <c r="AJ6" s="32" t="str">
        <f>IF(ISERROR(#REF!+AF6+AI6),"",#REF!+AF6+AI6)</f>
        <v/>
      </c>
      <c r="AK6" s="33">
        <v>0.05</v>
      </c>
      <c r="AL6" s="32">
        <f t="shared" si="0"/>
        <v>1.25</v>
      </c>
      <c r="AM6" s="33">
        <v>0.08</v>
      </c>
      <c r="AN6" s="32">
        <f t="shared" si="1"/>
        <v>2</v>
      </c>
      <c r="AO6" s="33">
        <v>0.1</v>
      </c>
      <c r="AP6" s="32">
        <f t="shared" si="2"/>
        <v>2.5</v>
      </c>
      <c r="AQ6" s="32">
        <f t="shared" si="9"/>
        <v>1.25</v>
      </c>
      <c r="AR6" s="1"/>
      <c r="AS6" s="33"/>
      <c r="AT6" s="32">
        <f t="shared" si="3"/>
        <v>0</v>
      </c>
      <c r="AU6" s="1"/>
      <c r="AV6" s="33"/>
      <c r="AW6" s="32">
        <f t="shared" si="10"/>
        <v>0</v>
      </c>
      <c r="AX6" s="32">
        <f t="shared" si="11"/>
        <v>7</v>
      </c>
      <c r="AY6" s="32" t="str">
        <f t="shared" si="4"/>
        <v/>
      </c>
      <c r="AZ6" s="34" t="str">
        <f t="shared" si="12"/>
        <v/>
      </c>
      <c r="BA6" s="29">
        <v>25</v>
      </c>
      <c r="BB6" s="32">
        <f t="shared" si="13"/>
        <v>26.25</v>
      </c>
      <c r="BC6" s="29">
        <v>54.99</v>
      </c>
      <c r="BD6" s="34">
        <f t="shared" si="14"/>
        <v>0.52259999999999995</v>
      </c>
      <c r="BE6" s="35"/>
    </row>
    <row r="7" spans="1:57" ht="75" x14ac:dyDescent="0.25">
      <c r="A7" s="27">
        <v>6</v>
      </c>
      <c r="B7" s="1"/>
      <c r="C7" s="1"/>
      <c r="D7" s="1" t="s">
        <v>4</v>
      </c>
      <c r="E7" s="1"/>
      <c r="F7" s="1" t="s">
        <v>3</v>
      </c>
      <c r="G7" s="1" t="s">
        <v>60</v>
      </c>
      <c r="H7" s="1" t="s">
        <v>63</v>
      </c>
      <c r="I7" s="1" t="s">
        <v>63</v>
      </c>
      <c r="J7" s="1" t="s">
        <v>64</v>
      </c>
      <c r="K7" s="46" t="s">
        <v>65</v>
      </c>
      <c r="L7" s="1" t="s">
        <v>69</v>
      </c>
      <c r="M7" s="1" t="s">
        <v>62</v>
      </c>
      <c r="N7" s="47"/>
      <c r="O7" s="47"/>
      <c r="P7" s="1"/>
      <c r="Q7" s="1" t="s">
        <v>54</v>
      </c>
      <c r="R7" s="48">
        <v>90.5</v>
      </c>
      <c r="S7" s="48">
        <v>7.8</v>
      </c>
      <c r="T7" s="48">
        <v>11.6</v>
      </c>
      <c r="U7" s="48">
        <v>11.6</v>
      </c>
      <c r="V7" s="48">
        <v>87.2</v>
      </c>
      <c r="W7" s="1"/>
      <c r="X7" s="41">
        <v>45</v>
      </c>
      <c r="Y7" s="41">
        <v>33</v>
      </c>
      <c r="Z7" s="41">
        <v>48</v>
      </c>
      <c r="AA7" s="28"/>
      <c r="AB7" s="35">
        <v>3</v>
      </c>
      <c r="AC7" s="44">
        <f t="shared" si="5"/>
        <v>7.0999999999999994E-2</v>
      </c>
      <c r="AD7" s="31">
        <f t="shared" si="6"/>
        <v>2746</v>
      </c>
      <c r="AE7" s="1">
        <v>3700</v>
      </c>
      <c r="AF7" s="32">
        <f t="shared" si="7"/>
        <v>1.35</v>
      </c>
      <c r="AG7" s="1" t="s">
        <v>66</v>
      </c>
      <c r="AH7" s="33">
        <f t="shared" si="8"/>
        <v>0.22800000000000001</v>
      </c>
      <c r="AI7" s="32" t="str">
        <f>IF(ISERROR(#REF!*AH7),"",#REF!*AH7)</f>
        <v/>
      </c>
      <c r="AJ7" s="32" t="str">
        <f>IF(ISERROR(#REF!+AF7+AI7),"",#REF!+AF7+AI7)</f>
        <v/>
      </c>
      <c r="AK7" s="33">
        <v>0.05</v>
      </c>
      <c r="AL7" s="32">
        <f t="shared" si="0"/>
        <v>1.5</v>
      </c>
      <c r="AM7" s="33">
        <v>0.08</v>
      </c>
      <c r="AN7" s="32">
        <f t="shared" si="1"/>
        <v>2.4</v>
      </c>
      <c r="AO7" s="33">
        <v>0.1</v>
      </c>
      <c r="AP7" s="32">
        <f t="shared" si="2"/>
        <v>3</v>
      </c>
      <c r="AQ7" s="32">
        <f t="shared" si="9"/>
        <v>1</v>
      </c>
      <c r="AR7" s="1"/>
      <c r="AS7" s="33"/>
      <c r="AT7" s="32">
        <f t="shared" si="3"/>
        <v>0</v>
      </c>
      <c r="AU7" s="1"/>
      <c r="AV7" s="33"/>
      <c r="AW7" s="32">
        <f t="shared" si="10"/>
        <v>0</v>
      </c>
      <c r="AX7" s="32">
        <f t="shared" si="11"/>
        <v>7.9</v>
      </c>
      <c r="AY7" s="32" t="str">
        <f t="shared" si="4"/>
        <v/>
      </c>
      <c r="AZ7" s="34" t="str">
        <f t="shared" si="12"/>
        <v/>
      </c>
      <c r="BA7" s="29">
        <v>30</v>
      </c>
      <c r="BB7" s="32">
        <f t="shared" si="13"/>
        <v>31.5</v>
      </c>
      <c r="BC7" s="29">
        <v>64.989999999999995</v>
      </c>
      <c r="BD7" s="34">
        <f t="shared" si="14"/>
        <v>0.51529999999999998</v>
      </c>
      <c r="BE7" s="35"/>
    </row>
  </sheetData>
  <sheetProtection insertRows="0" deleteRows="0" sort="0"/>
  <protectedRanges>
    <protectedRange sqref="BA1 R2:V7 A2:J247 L2:Q7 W2:BE7 L8:Q247 W8:BB247 R8:V12 R19:V247" name="Range1"/>
    <protectedRange sqref="K2:K252" name="Range1_1"/>
  </protectedRanges>
  <phoneticPr fontId="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2026-04-16T06:11:13Z</dcterms:modified>
</cp:coreProperties>
</file>