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a">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CESSORIES">#REF!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DUL">#REF!</definedName>
    <definedName name="ALLOCATE">[2]comments!$F$3:$F$21</definedName>
    <definedName name="ALLOCATION">#REF!</definedName>
    <definedName name="amazon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#REF!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'[5]BIAB OCT 00'!$A$5:$AB$70</definedName>
    <definedName name="BIG_IDEAS">#REF!</definedName>
    <definedName name="bigidea">[6]Lists!$I$6:$I$29</definedName>
    <definedName name="Blankets_Throws">#REF!</definedName>
    <definedName name="BLK">#REF!</definedName>
    <definedName name="bluedec">'[5]BLUE DEC BED OCT 00'!$A$5:$AB$97</definedName>
    <definedName name="bluesheet">'[5]BLUE SHEETS OCT 00'!$A$5:$AC$150</definedName>
    <definedName name="Brand">'[3]1-Import Product Data Sheet'!$N$102:$N$144</definedName>
    <definedName name="Branded">[6]Lists!$F$6:$F$38</definedName>
    <definedName name="brands">'[1]other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[7]calendar!$A$1:$B$62</definedName>
    <definedName name="Case_Freight_Range">#REF!</definedName>
    <definedName name="CATEGORY">[8]Sheet1!$DW$2:$DW$3</definedName>
    <definedName name="categoryfinal">'[9]Import Quote Sheet'!$A$90:$A$190</definedName>
    <definedName name="cc">#REF!</definedName>
    <definedName name="CFSCY">#REF!</definedName>
    <definedName name="CG">[10]BL!$A$4:$A$874</definedName>
    <definedName name="chargeback">'[1]other data'!$B$2:$B$6</definedName>
    <definedName name="CLIMATE">#REF!</definedName>
    <definedName name="close">#REF!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#REF!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lust747">'[11]D. 747 Clusters'!$1:$1048576</definedName>
    <definedName name="clust748">'[11]D. 748 Clusters'!$1:$1048576</definedName>
    <definedName name="color">[6]Lists!$J$6:$J$29</definedName>
    <definedName name="COLOR_FAMILY">'[12]x-Lists'!$AB$2:$AB$18</definedName>
    <definedName name="colour">[8]Sheet1!$EH$2:$EH$3</definedName>
    <definedName name="CONCEPT1">'[13]concept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ountry">#REF!</definedName>
    <definedName name="crs">'[14]SUBCATS INTERNAL USE'!$A$3:$C$1000</definedName>
    <definedName name="Cycle">[6]Lists!$E$6:$E$30</definedName>
    <definedName name="d">#REF!</definedName>
    <definedName name="data">[15]DATA!$D:$IV</definedName>
    <definedName name="_xlnm.Database">#REF!</definedName>
    <definedName name="datasl">#REF!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#REF!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#REF!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bo_AAVI_ITEM_Query">#REF!</definedName>
    <definedName name="DDD">#REF!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#REF!</definedName>
    <definedName name="Decorative_Accessories">#REF!</definedName>
    <definedName name="Decorative_Pillows_Inserts_Covers">#REF!</definedName>
    <definedName name="del">'[14]SUBCATS INTERNAL USE'!$G$2:$H$512</definedName>
    <definedName name="den">[6]Lists!$L$6:$L$29</definedName>
    <definedName name="Description1_Range">#REF!</definedName>
    <definedName name="Description2_Range">#REF!</definedName>
    <definedName name="DesignStrat">[16]Info!$F$3:$F$5</definedName>
    <definedName name="DESTINATIONPORT">#REF!</definedName>
    <definedName name="DIAMETER">#REF!</definedName>
    <definedName name="diffgrp">'[1]diff group head'!$A$2:$A$47</definedName>
    <definedName name="DIFFS">'[1]other data'!$AF$2:$AF$13</definedName>
    <definedName name="division">'[17]X-PORTS'!$K$4:$K$12</definedName>
    <definedName name="Division1">'[4]Hardline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[18]Costs!$J$11</definedName>
    <definedName name="FABRIC_WEIGHT">#REF!</definedName>
    <definedName name="FASHION">[19]LIST!$E$2:$E$7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'[9]Import Quote Sheet'!$B$90:$B$123</definedName>
    <definedName name="Flash">#REF!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OBPORT">#REF!</definedName>
    <definedName name="fourdec">'[5]4 STAR DEC BED OCT 00'!$A$5:$AB$143</definedName>
    <definedName name="foursheet">'[5]4 STAR SHEETS OCT 00'!$A$5:$AC$190</definedName>
    <definedName name="freight">'[1]other data'!$AC$3:$AC$14</definedName>
    <definedName name="FUR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[20]GRID!$C$6:$Q$17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LIDAY">#REF!</definedName>
    <definedName name="Home_Décor">#REF!</definedName>
    <definedName name="Home_Décor.">#REF!</definedName>
    <definedName name="INITIALBUY">[19]LIST!$G$2:$G$7</definedName>
    <definedName name="ITEMLIST">'[21]ITEM LIST'!$A$1:$H$850</definedName>
    <definedName name="juvenile">'[5]JUVENILE OCT 00'!$A$6:$AB$68</definedName>
    <definedName name="KD">[8]Sheet1!$DS$2:$DS$2</definedName>
    <definedName name="Kids_Bath">#REF!</definedName>
    <definedName name="Kids_or_Teen">#REF!</definedName>
    <definedName name="KIDSBATH">#REF!</definedName>
    <definedName name="KOHLSQ">#REF!</definedName>
    <definedName name="LGT">#REF!</definedName>
    <definedName name="LicensedProduct_Range">#REF!</definedName>
    <definedName name="LIFESTYLE">[19]LIST!$C$2:$C$7</definedName>
    <definedName name="Lighting_or_Candleholders">#REF!</definedName>
    <definedName name="LOCALIZATION__PRICEPOINT">'[12]x-Lists'!$Z$2:$Z$4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#REF!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#REF!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#REF!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#REF!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#REF!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#REF!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_SET">#REF!</definedName>
    <definedName name="PackageType">'[3]1-Import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TTERN">#REF!</definedName>
    <definedName name="PAYMENTTERMS">#REF!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[16]Info!$E$2:$E$49</definedName>
    <definedName name="PO_BUY_TYPE">#REF!</definedName>
    <definedName name="po_type">'[1]other data'!$AU$2:$AU$11</definedName>
    <definedName name="PORT_IFF">[22]a!$A$10:$B$35</definedName>
    <definedName name="ports">'[17]X-PORTS'!$D$4:$D$33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#REF!</definedName>
    <definedName name="PrevBuy">'[3]1-Import Product Data Sheet'!$AR$26:$AR$27</definedName>
    <definedName name="PRICE">[19]LIST!$B$2:$B$6</definedName>
    <definedName name="Prints">#REF!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[23]Q1!$C$38</definedName>
    <definedName name="QSFOB_2">"'file://192.168.20.8/beyond%20basic/slard%20-%20design/customs%20memo/master%20copy%20quote%20sheet%202.xls'#$q1.$c$38"</definedName>
    <definedName name="QUEENIE">#REF!</definedName>
    <definedName name="QUEUING">#REF!</definedName>
    <definedName name="QUEUING_ITEMS">#REF!</definedName>
    <definedName name="Quilts">#REF!</definedName>
    <definedName name="RateSeq">'[3]1-Import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'[14]DOMESTIC Worksheet'!$AG$3:$AG$12</definedName>
    <definedName name="RUG">#REF!</definedName>
    <definedName name="runnum">'[1]other data'!$BI$2:$BI$18</definedName>
    <definedName name="scalenum">'[1]other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'[5]SHEETS OCT 00'!$A$6:$AC$102</definedName>
    <definedName name="Sheets_Full_Queen_King">#REF!</definedName>
    <definedName name="Sheets_Twin">#REF!</definedName>
    <definedName name="SHET">#REF!</definedName>
    <definedName name="SHIPTO">#REF!</definedName>
    <definedName name="Shower_Curtains">#REF!</definedName>
    <definedName name="silverdec">'[5]SILVER DEC OCT 00'!$A$5:$AC$102</definedName>
    <definedName name="silversheet">'[5]SILVER SHEETS OCT 00'!$A$6:$AC$129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jh_dh">#REF!</definedName>
    <definedName name="Slipcovers_Chair_Pads">#REF!</definedName>
    <definedName name="Slipcovers_Chair_Pads.">#REF!</definedName>
    <definedName name="SPECIAL">[1]comments!$B$3:$B$54</definedName>
    <definedName name="SPECIAL_PROCESSING">#REF!</definedName>
    <definedName name="ssn_code">'[1]other data'!$AQ$2:$AQ$110</definedName>
    <definedName name="ssn_phase">'[1]other data'!$AS$2:$AS$83</definedName>
    <definedName name="STANDARD">#REF!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#REF!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#REF!</definedName>
    <definedName name="SUPPLIER">'[1]vendor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ESTING">#REF!</definedName>
    <definedName name="TEXTILE_ITEM">#REF!</definedName>
    <definedName name="THEME">'[12]x-Lists'!$AQ$2:$AQ$12</definedName>
    <definedName name="THREAD_COUNT">#REF!</definedName>
    <definedName name="TICKET">[1]tickets!$B$3:$B$27</definedName>
    <definedName name="ticket2">[1]tickets!$G$3:$G$27</definedName>
    <definedName name="TICKETTYPE">#REF!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#REF!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'[12]x-Lists'!$AR$2:$AR$23</definedName>
    <definedName name="UDA3A">'[1]other data'!$AY$2:$AY$4</definedName>
    <definedName name="UDA3B">'[1]other data'!$AZ$2:$AZ$6</definedName>
    <definedName name="UNIT">[8]Sheet1!$EF$2:$EF$3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'[17]X-PORTS'!$I$5:$I$7</definedName>
    <definedName name="VENDOR_INFO">#REF!</definedName>
    <definedName name="VendorType">'[4]Hardline Drop down'!$F$5:$F$8</definedName>
    <definedName name="VGAssign">#REF!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EB_SIZE_CHART">#REF!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3" i="1" l="1"/>
  <c r="AT13" i="1"/>
  <c r="AR13" i="1"/>
  <c r="AP13" i="1"/>
  <c r="AH13" i="1"/>
  <c r="AC13" i="1"/>
  <c r="AD13" i="1" s="1"/>
  <c r="AF13" i="1" s="1"/>
  <c r="R13" i="1"/>
  <c r="T13" i="1" s="1"/>
  <c r="AX12" i="1"/>
  <c r="AT12" i="1"/>
  <c r="AR12" i="1"/>
  <c r="AP12" i="1"/>
  <c r="AH12" i="1"/>
  <c r="AC12" i="1"/>
  <c r="AD12" i="1" s="1"/>
  <c r="AF12" i="1" s="1"/>
  <c r="R12" i="1"/>
  <c r="T12" i="1" s="1"/>
  <c r="AI12" i="1" s="1"/>
  <c r="AX11" i="1"/>
  <c r="AT11" i="1"/>
  <c r="AR11" i="1"/>
  <c r="AP11" i="1"/>
  <c r="AH11" i="1"/>
  <c r="AC11" i="1"/>
  <c r="AD11" i="1" s="1"/>
  <c r="AF11" i="1" s="1"/>
  <c r="R11" i="1"/>
  <c r="T11" i="1" s="1"/>
  <c r="AI11" i="1" s="1"/>
  <c r="AX10" i="1"/>
  <c r="AT10" i="1"/>
  <c r="AR10" i="1"/>
  <c r="AP10" i="1"/>
  <c r="AH10" i="1"/>
  <c r="AC10" i="1"/>
  <c r="AD10" i="1" s="1"/>
  <c r="AF10" i="1" s="1"/>
  <c r="R10" i="1"/>
  <c r="T10" i="1" s="1"/>
  <c r="AX9" i="1"/>
  <c r="AT9" i="1"/>
  <c r="AR9" i="1"/>
  <c r="AP9" i="1"/>
  <c r="AH9" i="1"/>
  <c r="AC9" i="1"/>
  <c r="AD9" i="1" s="1"/>
  <c r="AF9" i="1" s="1"/>
  <c r="R9" i="1"/>
  <c r="T9" i="1" s="1"/>
  <c r="AI9" i="1" s="1"/>
  <c r="AX8" i="1"/>
  <c r="AT8" i="1"/>
  <c r="AR8" i="1"/>
  <c r="AP8" i="1"/>
  <c r="AH8" i="1"/>
  <c r="AC8" i="1"/>
  <c r="AD8" i="1" s="1"/>
  <c r="AF8" i="1" s="1"/>
  <c r="R8" i="1"/>
  <c r="T8" i="1" s="1"/>
  <c r="AI8" i="1" s="1"/>
  <c r="AX7" i="1"/>
  <c r="AT7" i="1"/>
  <c r="AR7" i="1"/>
  <c r="AP7" i="1"/>
  <c r="AH7" i="1"/>
  <c r="AC7" i="1"/>
  <c r="AD7" i="1" s="1"/>
  <c r="AF7" i="1" s="1"/>
  <c r="R7" i="1"/>
  <c r="T7" i="1" s="1"/>
  <c r="AI7" i="1" s="1"/>
  <c r="AX6" i="1"/>
  <c r="AT6" i="1"/>
  <c r="AR6" i="1"/>
  <c r="AP6" i="1"/>
  <c r="AH6" i="1"/>
  <c r="AC6" i="1"/>
  <c r="AD6" i="1" s="1"/>
  <c r="AF6" i="1" s="1"/>
  <c r="R6" i="1"/>
  <c r="T6" i="1" s="1"/>
  <c r="AX5" i="1"/>
  <c r="AT5" i="1"/>
  <c r="AR5" i="1"/>
  <c r="AP5" i="1"/>
  <c r="AH5" i="1"/>
  <c r="AC5" i="1"/>
  <c r="AD5" i="1" s="1"/>
  <c r="AF5" i="1" s="1"/>
  <c r="R5" i="1"/>
  <c r="T5" i="1" s="1"/>
  <c r="AI5" i="1" s="1"/>
  <c r="AX4" i="1"/>
  <c r="AT4" i="1"/>
  <c r="AR4" i="1"/>
  <c r="AP4" i="1"/>
  <c r="AH4" i="1"/>
  <c r="AC4" i="1"/>
  <c r="AD4" i="1" s="1"/>
  <c r="AF4" i="1" s="1"/>
  <c r="R4" i="1"/>
  <c r="T4" i="1" s="1"/>
  <c r="AX3" i="1"/>
  <c r="AT3" i="1"/>
  <c r="AR3" i="1"/>
  <c r="AP3" i="1"/>
  <c r="AH3" i="1"/>
  <c r="AC3" i="1"/>
  <c r="AD3" i="1" s="1"/>
  <c r="AF3" i="1" s="1"/>
  <c r="R3" i="1"/>
  <c r="T3" i="1" s="1"/>
  <c r="AI3" i="1" s="1"/>
  <c r="AX2" i="1"/>
  <c r="AT2" i="1"/>
  <c r="AR2" i="1"/>
  <c r="AP2" i="1"/>
  <c r="AH2" i="1"/>
  <c r="AC2" i="1"/>
  <c r="AD2" i="1" s="1"/>
  <c r="AF2" i="1" s="1"/>
  <c r="R2" i="1"/>
  <c r="T2" i="1" s="1"/>
  <c r="BC12" i="1" l="1"/>
  <c r="BB13" i="1"/>
  <c r="AI13" i="1"/>
  <c r="BC3" i="1"/>
  <c r="BC5" i="1"/>
  <c r="BC7" i="1"/>
  <c r="BC9" i="1"/>
  <c r="BC11" i="1"/>
  <c r="BC2" i="1"/>
  <c r="BC13" i="1"/>
  <c r="BC4" i="1"/>
  <c r="BB4" i="1"/>
  <c r="BC6" i="1"/>
  <c r="BB6" i="1"/>
  <c r="BC8" i="1"/>
  <c r="BB8" i="1"/>
  <c r="BC10" i="1"/>
  <c r="BB10" i="1"/>
  <c r="BB12" i="1"/>
  <c r="AJ3" i="1"/>
  <c r="AJ7" i="1"/>
  <c r="AJ9" i="1"/>
  <c r="AI2" i="1"/>
  <c r="AJ2" i="1" s="1"/>
  <c r="AJ13" i="1"/>
  <c r="AJ5" i="1"/>
  <c r="BB2" i="1"/>
  <c r="AI4" i="1"/>
  <c r="AJ4" i="1" s="1"/>
  <c r="AI6" i="1"/>
  <c r="AJ6" i="1" s="1"/>
  <c r="AJ8" i="1"/>
  <c r="AI10" i="1"/>
  <c r="AJ10" i="1" s="1"/>
  <c r="AJ12" i="1"/>
  <c r="BB3" i="1"/>
  <c r="BB5" i="1"/>
  <c r="BB7" i="1"/>
  <c r="BB9" i="1"/>
  <c r="BB11" i="1"/>
  <c r="AJ11" i="1"/>
  <c r="AN2" i="1" l="1"/>
  <c r="AN10" i="1"/>
  <c r="AN4" i="1"/>
  <c r="AN6" i="1"/>
  <c r="AN13" i="1"/>
  <c r="AN7" i="1"/>
  <c r="AN11" i="1"/>
  <c r="AN8" i="1"/>
  <c r="AN3" i="1"/>
  <c r="AN9" i="1"/>
  <c r="AN12" i="1"/>
  <c r="AN5" i="1"/>
  <c r="BD12" i="1" l="1"/>
  <c r="BE12" i="1" s="1"/>
  <c r="AK12" i="1"/>
  <c r="AL12" i="1" s="1"/>
  <c r="AM12" i="1"/>
  <c r="AK11" i="1"/>
  <c r="AL11" i="1" s="1"/>
  <c r="AM11" i="1" s="1"/>
  <c r="BD11" i="1"/>
  <c r="BE11" i="1" s="1"/>
  <c r="AK4" i="1"/>
  <c r="AL4" i="1" s="1"/>
  <c r="AM4" i="1" s="1"/>
  <c r="BD4" i="1"/>
  <c r="BE4" i="1" s="1"/>
  <c r="AK6" i="1"/>
  <c r="AL6" i="1" s="1"/>
  <c r="AM6" i="1" s="1"/>
  <c r="BD6" i="1"/>
  <c r="BE6" i="1" s="1"/>
  <c r="AK10" i="1"/>
  <c r="AL10" i="1" s="1"/>
  <c r="AM10" i="1" s="1"/>
  <c r="BD10" i="1"/>
  <c r="BE10" i="1" s="1"/>
  <c r="BD5" i="1"/>
  <c r="BE5" i="1" s="1"/>
  <c r="AK5" i="1"/>
  <c r="AL5" i="1" s="1"/>
  <c r="AM5" i="1" s="1"/>
  <c r="BD9" i="1"/>
  <c r="BE9" i="1" s="1"/>
  <c r="AK9" i="1"/>
  <c r="AL9" i="1" s="1"/>
  <c r="AM9" i="1" s="1"/>
  <c r="AK8" i="1"/>
  <c r="AL8" i="1" s="1"/>
  <c r="AM8" i="1" s="1"/>
  <c r="BD8" i="1"/>
  <c r="BE8" i="1" s="1"/>
  <c r="AK7" i="1"/>
  <c r="AL7" i="1" s="1"/>
  <c r="BD7" i="1"/>
  <c r="BE7" i="1" s="1"/>
  <c r="AM7" i="1"/>
  <c r="AK3" i="1"/>
  <c r="AL3" i="1" s="1"/>
  <c r="AM3" i="1" s="1"/>
  <c r="BD3" i="1"/>
  <c r="BE3" i="1" s="1"/>
  <c r="BD13" i="1"/>
  <c r="BE13" i="1" s="1"/>
  <c r="AK13" i="1"/>
  <c r="AL13" i="1" s="1"/>
  <c r="AM13" i="1" s="1"/>
  <c r="AK2" i="1"/>
  <c r="AL2" i="1" s="1"/>
  <c r="BD2" i="1"/>
  <c r="BE2" i="1" s="1"/>
  <c r="AM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Q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X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BA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G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<sst xmlns="http://schemas.openxmlformats.org/spreadsheetml/2006/main" count="262" uniqueCount="94">
  <si>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</si>
  <si>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</si>
  <si>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</si>
  <si>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</si>
  <si>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</si>
  <si>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</si>
  <si>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</si>
  <si>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</si>
  <si>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</si>
  <si>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</si>
  <si>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</si>
  <si>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</si>
  <si>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</si>
  <si>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</si>
  <si>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</si>
  <si>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Customer Specific Attributes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</si>
  <si>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</si>
  <si>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</si>
  <si>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</si>
  <si>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</si>
  <si>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</si>
  <si>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</si>
  <si>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</si>
  <si>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</si>
  <si>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</si>
  <si>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</si>
  <si>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</si>
  <si>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</si>
  <si>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</si>
  <si>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</si>
  <si>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</si>
  <si>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</si>
  <si>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</si>
  <si>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</si>
  <si>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</si>
  <si>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</si>
  <si>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JLA Total Cost</t>
  </si>
  <si>
    <t>JLA Margin</t>
  </si>
  <si>
    <t>LDP Cost</t>
  </si>
  <si>
    <t>DA+ Return</t>
  </si>
  <si>
    <t>DA $</t>
  </si>
  <si>
    <t>NPL Load % Ship 8</t>
  </si>
  <si>
    <t>General Load $</t>
  </si>
  <si>
    <t>Commission %</t>
  </si>
  <si>
    <t>Commission $</t>
  </si>
  <si>
    <t>Load 1</t>
  </si>
  <si>
    <t>Load 1 %</t>
  </si>
  <si>
    <t>Load 1 $</t>
  </si>
  <si>
    <t>Load 2</t>
  </si>
  <si>
    <t>Load 2 %</t>
  </si>
  <si>
    <t>Load 2 $</t>
  </si>
  <si>
    <t>Total Load $</t>
  </si>
  <si>
    <t>TTS Total load $</t>
  </si>
  <si>
    <t>TTS Total  Cost  with load $</t>
  </si>
  <si>
    <t>TTS Margin%</t>
  </si>
  <si>
    <t>TTS Average Retail Price</t>
  </si>
  <si>
    <t>Compressed Package Size</t>
  </si>
  <si>
    <t>Weight</t>
  </si>
  <si>
    <t>Regency Heights</t>
  </si>
  <si>
    <t>COMFORTER (SET)</t>
  </si>
  <si>
    <t>Bubble Plush</t>
  </si>
  <si>
    <t>100% Polyester Ombre Print Carved Bubble Plush Comforter Mini Set</t>
  </si>
  <si>
    <t>Print Bubble Plush Comforter Mini Set</t>
  </si>
  <si>
    <t>280gsm ombre print carved bubble plush to 180gsm mink, 100gsm poly fiber filling, knife edge, jupmp tack quilting
Sham: knife edge, overlap opening at back; 
compress in PE bag, gift box, 3pc per carton</t>
  </si>
  <si>
    <t>comforter set made of 100% polyester man-made fiber</t>
  </si>
  <si>
    <t>Twin
1 comforter: 66''W x 90''L
1 sham: 20''W x 26''L(1)</t>
  </si>
  <si>
    <t>Dusty Clay</t>
  </si>
  <si>
    <t>RH10-1035</t>
    <phoneticPr fontId="2" type="noConversion"/>
  </si>
  <si>
    <t>Yes</t>
  </si>
  <si>
    <t>Set</t>
  </si>
  <si>
    <t>Compressed/Knocked Down</t>
  </si>
  <si>
    <t>9404.40.9022</t>
  </si>
  <si>
    <t>Marketing</t>
  </si>
  <si>
    <t>Shipping</t>
  </si>
  <si>
    <t>17x13x4.9"</t>
  </si>
  <si>
    <t>comforter set made of 100% polyester man-made fiber</t>
    <phoneticPr fontId="2" type="noConversion"/>
  </si>
  <si>
    <t>Full/Queen
1 comforter: 90''W x 90''L
2 shams: 20''W x 26''L(2)</t>
  </si>
  <si>
    <t>RH10-1036</t>
  </si>
  <si>
    <t>17x13x6"</t>
  </si>
  <si>
    <t>King
1 comforter: 104''W x 90''L
2 shams: 20''W x 36''L(2)</t>
  </si>
  <si>
    <t>RH10-1037</t>
  </si>
  <si>
    <t>17x13x7"</t>
  </si>
  <si>
    <t>Denim Blue</t>
  </si>
  <si>
    <t>RH10-1038</t>
  </si>
  <si>
    <t>RH10-1039</t>
  </si>
  <si>
    <t>RH10-1040</t>
  </si>
  <si>
    <t>Mauve</t>
  </si>
  <si>
    <t>RH10-1041</t>
  </si>
  <si>
    <t>RH10-1042</t>
  </si>
  <si>
    <t>RH10-1043</t>
  </si>
  <si>
    <t>Gray</t>
  </si>
  <si>
    <t>RH10-1044</t>
  </si>
  <si>
    <t>RH10-1045</t>
  </si>
  <si>
    <t>RH10-1046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</si>
</sst>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000000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3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3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4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4" applyNumberFormat="1" applyFont="1" applyBorder="1" applyAlignment="1">
      <alignment wrapText="1"/>
    </xf>
    <xf numFmtId="1" fontId="7" fillId="0" borderId="1" xfId="4" applyNumberFormat="1" applyFont="1" applyBorder="1" applyAlignment="1">
      <alignment wrapText="1"/>
    </xf>
    <xf numFmtId="177" fontId="7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9" fontId="4" fillId="3" borderId="1" xfId="2" applyFont="1" applyFill="1" applyBorder="1" applyAlignment="1">
      <alignment horizontal="center" wrapText="1"/>
    </xf>
    <xf numFmtId="177" fontId="7" fillId="5" borderId="1" xfId="4" applyNumberFormat="1" applyFont="1" applyFill="1" applyBorder="1" applyAlignment="1">
      <alignment wrapText="1"/>
    </xf>
    <xf numFmtId="10" fontId="7" fillId="5" borderId="1" xfId="4" applyNumberFormat="1" applyFont="1" applyFill="1" applyBorder="1" applyAlignment="1">
      <alignment wrapText="1"/>
    </xf>
    <xf numFmtId="177" fontId="4" fillId="5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3" applyBorder="1" applyAlignment="1">
      <alignment wrapText="1"/>
    </xf>
    <xf numFmtId="0" fontId="6" fillId="3" borderId="1" xfId="0" applyFont="1" applyFill="1" applyBorder="1"/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5" applyNumberFormat="1" applyFont="1" applyFill="1" applyBorder="1" applyAlignment="1">
      <alignment wrapText="1"/>
    </xf>
    <xf numFmtId="177" fontId="1" fillId="0" borderId="2" xfId="0" applyNumberFormat="1" applyFont="1" applyBorder="1" applyAlignment="1">
      <alignment wrapText="1"/>
    </xf>
    <xf numFmtId="176" fontId="3" fillId="0" borderId="1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2" applyNumberFormat="1" applyFont="1" applyFill="1" applyBorder="1" applyAlignment="1">
      <alignment wrapText="1"/>
    </xf>
    <xf numFmtId="177" fontId="0" fillId="4" borderId="1" xfId="0" applyNumberFormat="1" applyFill="1" applyBorder="1" applyAlignment="1">
      <alignment wrapText="1"/>
    </xf>
    <xf numFmtId="10" fontId="0" fillId="8" borderId="1" xfId="6" applyNumberFormat="1" applyFont="1" applyFill="1" applyBorder="1" applyAlignment="1">
      <alignment wrapText="1"/>
    </xf>
    <xf numFmtId="180" fontId="0" fillId="0" borderId="1" xfId="1" applyFont="1" applyBorder="1" applyAlignment="1">
      <alignment horizontal="right"/>
    </xf>
    <xf numFmtId="10" fontId="1" fillId="4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8" fillId="0" borderId="3" xfId="0" applyFont="1" applyBorder="1" applyProtection="1">
      <protection locked="0"/>
    </xf>
  </cellXfs>
  <cellStyles count="7">
    <cellStyle name="Currency 2" xfId="5"/>
    <cellStyle name="Normal 2" xfId="3"/>
    <cellStyle name="Normal 2 18 2" xfId="4"/>
    <cellStyle name="Percent 2" xfId="6"/>
    <cellStyle name="百分比" xfId="2" builtinId="5"/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RH%20Print%20Bubble%20Plush%20Comforter%20Set%20Commitment%202604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  <sheetName val="ITEM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  <sheetName val="CCD"/>
      <sheetName val="Forecast"/>
    </sheetNames>
    <sheetDataSet>
      <sheetData sheetId="0"/>
      <sheetData sheetId="1"/>
      <sheetData sheetId="2"/>
      <sheetData sheetId="3"/>
      <sheetData sheetId="4">
        <row r="76">
          <cell r="B76">
            <v>85</v>
          </cell>
          <cell r="D76">
            <v>115</v>
          </cell>
          <cell r="F76">
            <v>130.5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3"/>
  <sheetViews>
    <sheetView tabSelected="1" topLeftCell="E8" workbookViewId="0">
      <selection activeCell="M9" sqref="M9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9.42578125" style="2" customWidth="1"/>
    <col min="5" max="5" width="12.140625" style="2" customWidth="1"/>
    <col min="6" max="6" width="12.5703125" style="2" customWidth="1"/>
    <col min="7" max="7" width="9.140625" style="2" customWidth="1"/>
    <col min="8" max="9" width="17.7109375" style="2" customWidth="1"/>
    <col min="10" max="10" width="40.140625" style="2" customWidth="1"/>
    <col min="11" max="11" width="19.42578125" style="3" customWidth="1"/>
    <col min="12" max="12" width="24.140625" style="2" customWidth="1"/>
    <col min="13" max="13" width="12.28515625" style="2" customWidth="1"/>
    <col min="14" max="15" width="12.5703125" style="2" customWidth="1"/>
    <col min="16" max="16" width="12.28515625" style="2" customWidth="1"/>
    <col min="17" max="17" width="8.85546875" style="2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13.7109375" style="2" customWidth="1"/>
    <col min="24" max="24" width="11" style="7" customWidth="1"/>
    <col min="25" max="25" width="13.140625" style="7" customWidth="1"/>
    <col min="26" max="26" width="11.140625" style="7" customWidth="1"/>
    <col min="27" max="27" width="12.85546875" style="5" customWidth="1"/>
    <col min="28" max="28" width="9.42578125" style="8" customWidth="1"/>
    <col min="29" max="29" width="13" style="9" customWidth="1"/>
    <col min="30" max="30" width="14.140625" style="8" customWidth="1"/>
    <col min="31" max="31" width="13.85546875" style="2" customWidth="1"/>
    <col min="32" max="32" width="13.85546875" style="6" customWidth="1"/>
    <col min="33" max="33" width="12.85546875" style="2" customWidth="1"/>
    <col min="34" max="34" width="9.5703125" style="10" bestFit="1" customWidth="1"/>
    <col min="35" max="35" width="12.42578125" style="6" customWidth="1"/>
    <col min="36" max="36" width="8.85546875" style="6" customWidth="1"/>
    <col min="37" max="40" width="11.42578125" style="6" customWidth="1"/>
    <col min="41" max="41" width="7.85546875" style="10" customWidth="1"/>
    <col min="42" max="42" width="5.85546875" style="6" customWidth="1"/>
    <col min="43" max="43" width="12.5703125" style="10" customWidth="1"/>
    <col min="44" max="44" width="8.5703125" style="6" customWidth="1"/>
    <col min="45" max="45" width="12.85546875" style="10" customWidth="1"/>
    <col min="46" max="46" width="12.140625" style="6" customWidth="1"/>
    <col min="47" max="47" width="10.85546875" style="6" customWidth="1"/>
    <col min="48" max="48" width="12.28515625" style="2" customWidth="1"/>
    <col min="49" max="49" width="9.5703125" style="10" customWidth="1"/>
    <col min="50" max="50" width="10" style="6" customWidth="1"/>
    <col min="51" max="51" width="9.5703125" style="6" customWidth="1"/>
    <col min="52" max="52" width="11.85546875" style="10" customWidth="1"/>
    <col min="53" max="53" width="11.140625" style="10" customWidth="1"/>
    <col min="54" max="54" width="11.42578125" style="6" customWidth="1"/>
    <col min="55" max="56" width="11.5703125" style="6" customWidth="1"/>
    <col min="57" max="57" width="8.7109375" style="6" customWidth="1"/>
    <col min="58" max="58" width="10.85546875" style="2" customWidth="1"/>
    <col min="59" max="59" width="16" style="2" customWidth="1"/>
    <col min="60" max="16384" width="9.140625" style="2"/>
  </cols>
  <sheetData>
    <row r="1" spans="1:60" ht="63.6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2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3" t="s">
        <v>23</v>
      </c>
      <c r="Y1" s="23" t="s">
        <v>24</v>
      </c>
      <c r="Z1" s="23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11" t="s">
        <v>30</v>
      </c>
      <c r="AF1" s="28" t="s">
        <v>31</v>
      </c>
      <c r="AG1" s="11" t="s">
        <v>32</v>
      </c>
      <c r="AH1" s="29" t="s">
        <v>33</v>
      </c>
      <c r="AI1" s="28" t="s">
        <v>34</v>
      </c>
      <c r="AJ1" s="28" t="s">
        <v>35</v>
      </c>
      <c r="AK1" s="30">
        <v>0.08</v>
      </c>
      <c r="AL1" s="30" t="s">
        <v>36</v>
      </c>
      <c r="AM1" s="30" t="s">
        <v>37</v>
      </c>
      <c r="AN1" s="30" t="s">
        <v>38</v>
      </c>
      <c r="AO1" s="29" t="s">
        <v>39</v>
      </c>
      <c r="AP1" s="28" t="s">
        <v>40</v>
      </c>
      <c r="AQ1" s="29" t="s">
        <v>41</v>
      </c>
      <c r="AR1" s="28" t="s">
        <v>42</v>
      </c>
      <c r="AS1" s="29" t="s">
        <v>43</v>
      </c>
      <c r="AT1" s="28" t="s">
        <v>44</v>
      </c>
      <c r="AU1" s="28"/>
      <c r="AV1" s="22" t="s">
        <v>45</v>
      </c>
      <c r="AW1" s="29" t="s">
        <v>46</v>
      </c>
      <c r="AX1" s="28" t="s">
        <v>47</v>
      </c>
      <c r="AY1" s="22" t="s">
        <v>48</v>
      </c>
      <c r="AZ1" s="29" t="s">
        <v>49</v>
      </c>
      <c r="BA1" s="28" t="s">
        <v>50</v>
      </c>
      <c r="BB1" s="28" t="s">
        <v>51</v>
      </c>
      <c r="BC1" s="31" t="s">
        <v>52</v>
      </c>
      <c r="BD1" s="31" t="s">
        <v>53</v>
      </c>
      <c r="BE1" s="32" t="s">
        <v>54</v>
      </c>
      <c r="BF1" s="33" t="s">
        <v>55</v>
      </c>
      <c r="BG1" s="32" t="s">
        <v>56</v>
      </c>
      <c r="BH1" s="25" t="s">
        <v>57</v>
      </c>
    </row>
    <row r="2" spans="1:60" ht="75" x14ac:dyDescent="0.25">
      <c r="A2" s="34">
        <v>1</v>
      </c>
      <c r="B2" s="35"/>
      <c r="C2" s="35"/>
      <c r="D2" s="35" t="s">
        <v>58</v>
      </c>
      <c r="E2" s="35"/>
      <c r="F2" s="35" t="s">
        <v>59</v>
      </c>
      <c r="G2" s="36" t="s">
        <v>60</v>
      </c>
      <c r="H2" s="37" t="s">
        <v>61</v>
      </c>
      <c r="I2" s="37" t="s">
        <v>62</v>
      </c>
      <c r="J2" s="37" t="s">
        <v>63</v>
      </c>
      <c r="K2" s="38" t="s">
        <v>64</v>
      </c>
      <c r="L2" s="36" t="s">
        <v>65</v>
      </c>
      <c r="M2" s="36" t="s">
        <v>66</v>
      </c>
      <c r="N2" s="39" t="s">
        <v>67</v>
      </c>
      <c r="O2" s="39"/>
      <c r="P2" s="35" t="s">
        <v>68</v>
      </c>
      <c r="Q2" s="35" t="s">
        <v>69</v>
      </c>
      <c r="R2" s="40">
        <f>[24]CCD!$B$76</f>
        <v>85</v>
      </c>
      <c r="S2" s="41">
        <v>7.7</v>
      </c>
      <c r="T2" s="42">
        <f>IF(ISERROR(R2/S2),"",R2/S2)</f>
        <v>11.038961038961039</v>
      </c>
      <c r="U2" s="43">
        <v>11.04</v>
      </c>
      <c r="V2" s="44">
        <v>82</v>
      </c>
      <c r="W2" s="35" t="s">
        <v>70</v>
      </c>
      <c r="X2" s="45">
        <v>44</v>
      </c>
      <c r="Y2" s="45">
        <v>38</v>
      </c>
      <c r="Z2" s="45">
        <v>34</v>
      </c>
      <c r="AA2" s="41"/>
      <c r="AB2" s="46">
        <v>3</v>
      </c>
      <c r="AC2" s="47">
        <f>IF(X2="","",X2*Y2*Z2/1000000)</f>
        <v>5.6848000000000003E-2</v>
      </c>
      <c r="AD2" s="48">
        <f>IF(AB2="","",65/AC2*AB2)</f>
        <v>3430.1998311286238</v>
      </c>
      <c r="AE2" s="35">
        <v>3400</v>
      </c>
      <c r="AF2" s="49">
        <f>IF(ISERROR(AE2/AD2),"",AE2/AD2)</f>
        <v>0.99119589743589742</v>
      </c>
      <c r="AG2" s="36" t="s">
        <v>71</v>
      </c>
      <c r="AH2" s="50">
        <f>12.8%+10%</f>
        <v>0.22800000000000001</v>
      </c>
      <c r="AI2" s="49">
        <f>IF(ISERROR(U2*AH2),"",U2*AH2)</f>
        <v>2.5171199999999998</v>
      </c>
      <c r="AJ2" s="49">
        <f>IF(ISERROR(U2+AF2+AI2),"",U2+AF2+AI2)</f>
        <v>14.548315897435897</v>
      </c>
      <c r="AK2" s="49">
        <f>AN2*$AK$1</f>
        <v>1.1638652717948719</v>
      </c>
      <c r="AL2" s="49">
        <f t="shared" ref="AL2:AL13" si="0">AJ2+AK2</f>
        <v>15.712181169230769</v>
      </c>
      <c r="AM2" s="51">
        <f>(AN2-AL2)/AN2</f>
        <v>-8.0000000000000043E-2</v>
      </c>
      <c r="AN2" s="49">
        <f>AJ2</f>
        <v>14.548315897435897</v>
      </c>
      <c r="AO2" s="50">
        <v>0.05</v>
      </c>
      <c r="AP2" s="49">
        <f>BF2*AO2</f>
        <v>2.9995000000000003</v>
      </c>
      <c r="AQ2" s="50">
        <v>0.08</v>
      </c>
      <c r="AR2" s="49">
        <f>BF2*AQ2</f>
        <v>4.7991999999999999</v>
      </c>
      <c r="AS2" s="50">
        <v>0.06</v>
      </c>
      <c r="AT2" s="49">
        <f>BF2*AS2</f>
        <v>3.5994000000000002</v>
      </c>
      <c r="AU2" s="49">
        <v>0</v>
      </c>
      <c r="AV2" s="36" t="s">
        <v>72</v>
      </c>
      <c r="AW2" s="50">
        <v>0.25</v>
      </c>
      <c r="AX2" s="49">
        <f>BF2*AW2</f>
        <v>14.9975</v>
      </c>
      <c r="AY2" s="36" t="s">
        <v>73</v>
      </c>
      <c r="AZ2" s="50">
        <v>0</v>
      </c>
      <c r="BA2" s="52">
        <v>13</v>
      </c>
      <c r="BB2" s="49">
        <f>IF(ISERROR(AP2+AR2+AT2+AU2+AX2+BA2),"",AP2+AR2+AT2+AU2+AX2+BA2)</f>
        <v>39.395600000000002</v>
      </c>
      <c r="BC2" s="49">
        <f>AP2+AT2+AX2+BA2</f>
        <v>34.596400000000003</v>
      </c>
      <c r="BD2" s="49">
        <f>AN2+AR2+BC2</f>
        <v>53.9439158974359</v>
      </c>
      <c r="BE2" s="53">
        <f t="shared" ref="BE2:BE13" si="1">(BF2-BD2)/BF2</f>
        <v>0.10078486585371065</v>
      </c>
      <c r="BF2" s="54">
        <v>59.99</v>
      </c>
      <c r="BG2" s="55" t="s">
        <v>74</v>
      </c>
      <c r="BH2" s="56"/>
    </row>
    <row r="3" spans="1:60" ht="75" x14ac:dyDescent="0.25">
      <c r="A3" s="34">
        <v>2</v>
      </c>
      <c r="B3" s="35"/>
      <c r="C3" s="35"/>
      <c r="D3" s="35" t="s">
        <v>58</v>
      </c>
      <c r="E3" s="35"/>
      <c r="F3" s="35" t="s">
        <v>59</v>
      </c>
      <c r="G3" s="36" t="s">
        <v>60</v>
      </c>
      <c r="H3" s="37" t="s">
        <v>61</v>
      </c>
      <c r="I3" s="37" t="s">
        <v>62</v>
      </c>
      <c r="J3" s="37" t="s">
        <v>63</v>
      </c>
      <c r="K3" s="38" t="s">
        <v>75</v>
      </c>
      <c r="L3" s="36" t="s">
        <v>76</v>
      </c>
      <c r="M3" s="36" t="s">
        <v>66</v>
      </c>
      <c r="N3" s="39" t="s">
        <v>77</v>
      </c>
      <c r="O3" s="39"/>
      <c r="P3" s="35" t="s">
        <v>68</v>
      </c>
      <c r="Q3" s="35" t="s">
        <v>69</v>
      </c>
      <c r="R3" s="40">
        <f>[24]CCD!$D$76</f>
        <v>115</v>
      </c>
      <c r="S3" s="41">
        <v>7.7</v>
      </c>
      <c r="T3" s="42">
        <f t="shared" ref="T3:T7" si="2">IF(ISERROR(R3/S3),"",R3/S3)</f>
        <v>14.935064935064934</v>
      </c>
      <c r="U3" s="43">
        <v>14.94</v>
      </c>
      <c r="V3" s="44">
        <v>113</v>
      </c>
      <c r="W3" s="35" t="s">
        <v>70</v>
      </c>
      <c r="X3" s="45">
        <v>47</v>
      </c>
      <c r="Y3" s="45">
        <v>44</v>
      </c>
      <c r="Z3" s="45">
        <v>34</v>
      </c>
      <c r="AA3" s="41"/>
      <c r="AB3" s="46">
        <v>3</v>
      </c>
      <c r="AC3" s="47">
        <f t="shared" ref="AC3:AC7" si="3">IF(X3="","",X3*Y3*Z3/1000000)</f>
        <v>7.0311999999999999E-2</v>
      </c>
      <c r="AD3" s="48">
        <f t="shared" ref="AD3:AD7" si="4">IF(AB3="","",65/AC3*AB3)</f>
        <v>2773.3530549550574</v>
      </c>
      <c r="AE3" s="35">
        <v>3400</v>
      </c>
      <c r="AF3" s="49">
        <f t="shared" ref="AF3:AF7" si="5">IF(ISERROR(AE3/AD3),"",AE3/AD3)</f>
        <v>1.2259528205128205</v>
      </c>
      <c r="AG3" s="36" t="s">
        <v>71</v>
      </c>
      <c r="AH3" s="50">
        <f t="shared" ref="AH3:AH13" si="6">12.8%+10%</f>
        <v>0.22800000000000001</v>
      </c>
      <c r="AI3" s="49">
        <f t="shared" ref="AI3:AI7" si="7">IF(ISERROR(U3*AH3),"",U3*AH3)</f>
        <v>3.40632</v>
      </c>
      <c r="AJ3" s="49">
        <f t="shared" ref="AJ3:AJ7" si="8">IF(ISERROR(U3+AF3+AI3),"",U3+AF3+AI3)</f>
        <v>19.572272820512822</v>
      </c>
      <c r="AK3" s="49">
        <f t="shared" ref="AK3:AK4" si="9">AN3*$AK$1</f>
        <v>1.5657818256410259</v>
      </c>
      <c r="AL3" s="49">
        <f t="shared" si="0"/>
        <v>21.138054646153847</v>
      </c>
      <c r="AM3" s="51">
        <f t="shared" ref="AM3:AM10" si="10">(AN3-AL3)/AN3</f>
        <v>-7.9999999999999974E-2</v>
      </c>
      <c r="AN3" s="49">
        <f t="shared" ref="AN3:AN13" si="11">AJ3</f>
        <v>19.572272820512822</v>
      </c>
      <c r="AO3" s="50">
        <v>0.05</v>
      </c>
      <c r="AP3" s="49">
        <f t="shared" ref="AP3:AP4" si="12">BF3*AO3</f>
        <v>3.4994999999999998</v>
      </c>
      <c r="AQ3" s="50">
        <v>0.08</v>
      </c>
      <c r="AR3" s="49">
        <f t="shared" ref="AR3:AR4" si="13">BF3*AQ3</f>
        <v>5.5991999999999997</v>
      </c>
      <c r="AS3" s="50">
        <v>0.06</v>
      </c>
      <c r="AT3" s="49">
        <f t="shared" ref="AT3:AT4" si="14">BF3*AS3</f>
        <v>4.1993999999999998</v>
      </c>
      <c r="AU3" s="49">
        <v>0</v>
      </c>
      <c r="AV3" s="36" t="s">
        <v>72</v>
      </c>
      <c r="AW3" s="50">
        <v>0.25</v>
      </c>
      <c r="AX3" s="49">
        <f t="shared" ref="AX3:AX4" si="15">BF3*AW3</f>
        <v>17.497499999999999</v>
      </c>
      <c r="AY3" s="36" t="s">
        <v>73</v>
      </c>
      <c r="AZ3" s="50">
        <v>0</v>
      </c>
      <c r="BA3" s="52">
        <v>13</v>
      </c>
      <c r="BB3" s="49">
        <f t="shared" ref="BB3:BB4" si="16">IF(ISERROR(AP3+AR3+AT3+AU3+AX3+BA3),"",AP3+AR3+AT3+AU3+AX3+BA3)</f>
        <v>43.795599999999993</v>
      </c>
      <c r="BC3" s="49">
        <f t="shared" ref="BC3:BC4" si="17">AP3+AT3+AX3+BA3</f>
        <v>38.196399999999997</v>
      </c>
      <c r="BD3" s="49">
        <f t="shared" ref="BD3:BD4" si="18">AN3+AR3+BC3</f>
        <v>63.367872820512815</v>
      </c>
      <c r="BE3" s="53">
        <f t="shared" si="1"/>
        <v>9.4615333326006287E-2</v>
      </c>
      <c r="BF3" s="54">
        <v>69.989999999999995</v>
      </c>
      <c r="BG3" s="55" t="s">
        <v>78</v>
      </c>
      <c r="BH3" s="56"/>
    </row>
    <row r="4" spans="1:60" ht="75" x14ac:dyDescent="0.25">
      <c r="A4" s="34">
        <v>3</v>
      </c>
      <c r="B4" s="35"/>
      <c r="C4" s="35"/>
      <c r="D4" s="35" t="s">
        <v>58</v>
      </c>
      <c r="E4" s="35"/>
      <c r="F4" s="35" t="s">
        <v>59</v>
      </c>
      <c r="G4" s="36" t="s">
        <v>60</v>
      </c>
      <c r="H4" s="37" t="s">
        <v>61</v>
      </c>
      <c r="I4" s="37" t="s">
        <v>62</v>
      </c>
      <c r="J4" s="37" t="s">
        <v>63</v>
      </c>
      <c r="K4" s="38" t="s">
        <v>64</v>
      </c>
      <c r="L4" s="36" t="s">
        <v>79</v>
      </c>
      <c r="M4" s="36" t="s">
        <v>66</v>
      </c>
      <c r="N4" s="39" t="s">
        <v>80</v>
      </c>
      <c r="O4" s="39"/>
      <c r="P4" s="35" t="s">
        <v>68</v>
      </c>
      <c r="Q4" s="35" t="s">
        <v>69</v>
      </c>
      <c r="R4" s="40">
        <f>[24]CCD!$F$76</f>
        <v>130.5</v>
      </c>
      <c r="S4" s="41">
        <v>7.7</v>
      </c>
      <c r="T4" s="42">
        <f t="shared" si="2"/>
        <v>16.948051948051948</v>
      </c>
      <c r="U4" s="43">
        <v>16.95</v>
      </c>
      <c r="V4" s="44">
        <v>127</v>
      </c>
      <c r="W4" s="35" t="s">
        <v>70</v>
      </c>
      <c r="X4" s="45">
        <v>54</v>
      </c>
      <c r="Y4" s="45">
        <v>44</v>
      </c>
      <c r="Z4" s="45">
        <v>34</v>
      </c>
      <c r="AA4" s="41"/>
      <c r="AB4" s="46">
        <v>3</v>
      </c>
      <c r="AC4" s="47">
        <f t="shared" si="3"/>
        <v>8.0783999999999995E-2</v>
      </c>
      <c r="AD4" s="48">
        <f t="shared" si="4"/>
        <v>2413.8443256090318</v>
      </c>
      <c r="AE4" s="35">
        <v>3400</v>
      </c>
      <c r="AF4" s="49">
        <f t="shared" si="5"/>
        <v>1.4085415384615383</v>
      </c>
      <c r="AG4" s="36" t="s">
        <v>71</v>
      </c>
      <c r="AH4" s="50">
        <f t="shared" si="6"/>
        <v>0.22800000000000001</v>
      </c>
      <c r="AI4" s="49">
        <f t="shared" si="7"/>
        <v>3.8645999999999998</v>
      </c>
      <c r="AJ4" s="49">
        <f t="shared" si="8"/>
        <v>22.223141538461537</v>
      </c>
      <c r="AK4" s="49">
        <f t="shared" si="9"/>
        <v>1.7778513230769231</v>
      </c>
      <c r="AL4" s="49">
        <f t="shared" si="0"/>
        <v>24.00099286153846</v>
      </c>
      <c r="AM4" s="51">
        <f t="shared" si="10"/>
        <v>-8.0000000000000029E-2</v>
      </c>
      <c r="AN4" s="49">
        <f t="shared" si="11"/>
        <v>22.223141538461537</v>
      </c>
      <c r="AO4" s="50">
        <v>0.05</v>
      </c>
      <c r="AP4" s="49">
        <f t="shared" si="12"/>
        <v>3.9994999999999998</v>
      </c>
      <c r="AQ4" s="50">
        <v>0.08</v>
      </c>
      <c r="AR4" s="49">
        <f t="shared" si="13"/>
        <v>6.3991999999999996</v>
      </c>
      <c r="AS4" s="50">
        <v>0.06</v>
      </c>
      <c r="AT4" s="49">
        <f t="shared" si="14"/>
        <v>4.7993999999999994</v>
      </c>
      <c r="AU4" s="49">
        <v>0</v>
      </c>
      <c r="AV4" s="36" t="s">
        <v>72</v>
      </c>
      <c r="AW4" s="50">
        <v>0.25</v>
      </c>
      <c r="AX4" s="49">
        <f t="shared" si="15"/>
        <v>19.997499999999999</v>
      </c>
      <c r="AY4" s="36" t="s">
        <v>73</v>
      </c>
      <c r="AZ4" s="50">
        <v>0</v>
      </c>
      <c r="BA4" s="52">
        <v>13</v>
      </c>
      <c r="BB4" s="49">
        <f t="shared" si="16"/>
        <v>48.195599999999999</v>
      </c>
      <c r="BC4" s="49">
        <f t="shared" si="17"/>
        <v>41.796399999999998</v>
      </c>
      <c r="BD4" s="49">
        <f t="shared" si="18"/>
        <v>70.418741538461532</v>
      </c>
      <c r="BE4" s="53">
        <f t="shared" si="1"/>
        <v>0.11965568773019707</v>
      </c>
      <c r="BF4" s="54">
        <v>79.989999999999995</v>
      </c>
      <c r="BG4" s="55" t="s">
        <v>81</v>
      </c>
      <c r="BH4" s="56"/>
    </row>
    <row r="5" spans="1:60" ht="75" x14ac:dyDescent="0.25">
      <c r="A5" s="34">
        <v>8</v>
      </c>
      <c r="B5" s="35"/>
      <c r="C5" s="35"/>
      <c r="D5" s="35" t="s">
        <v>58</v>
      </c>
      <c r="E5" s="35"/>
      <c r="F5" s="35" t="s">
        <v>59</v>
      </c>
      <c r="G5" s="36" t="s">
        <v>60</v>
      </c>
      <c r="H5" s="37" t="s">
        <v>61</v>
      </c>
      <c r="I5" s="37" t="s">
        <v>62</v>
      </c>
      <c r="J5" s="37" t="s">
        <v>63</v>
      </c>
      <c r="K5" s="38" t="s">
        <v>64</v>
      </c>
      <c r="L5" s="36" t="s">
        <v>65</v>
      </c>
      <c r="M5" s="36" t="s">
        <v>82</v>
      </c>
      <c r="N5" s="39" t="s">
        <v>83</v>
      </c>
      <c r="O5" s="39"/>
      <c r="P5" s="35" t="s">
        <v>68</v>
      </c>
      <c r="Q5" s="35" t="s">
        <v>69</v>
      </c>
      <c r="R5" s="40">
        <f>[24]CCD!$B$76</f>
        <v>85</v>
      </c>
      <c r="S5" s="41">
        <v>7.7</v>
      </c>
      <c r="T5" s="42">
        <f t="shared" si="2"/>
        <v>11.038961038961039</v>
      </c>
      <c r="U5" s="43">
        <v>11.04</v>
      </c>
      <c r="V5" s="44">
        <v>82</v>
      </c>
      <c r="W5" s="35" t="s">
        <v>70</v>
      </c>
      <c r="X5" s="45">
        <v>44</v>
      </c>
      <c r="Y5" s="45">
        <v>38</v>
      </c>
      <c r="Z5" s="45">
        <v>34</v>
      </c>
      <c r="AA5" s="41"/>
      <c r="AB5" s="46">
        <v>3</v>
      </c>
      <c r="AC5" s="47">
        <f t="shared" si="3"/>
        <v>5.6848000000000003E-2</v>
      </c>
      <c r="AD5" s="48">
        <f t="shared" si="4"/>
        <v>3430.1998311286238</v>
      </c>
      <c r="AE5" s="35">
        <v>3400</v>
      </c>
      <c r="AF5" s="49">
        <f t="shared" si="5"/>
        <v>0.99119589743589742</v>
      </c>
      <c r="AG5" s="36" t="s">
        <v>71</v>
      </c>
      <c r="AH5" s="50">
        <f t="shared" si="6"/>
        <v>0.22800000000000001</v>
      </c>
      <c r="AI5" s="49">
        <f t="shared" si="7"/>
        <v>2.5171199999999998</v>
      </c>
      <c r="AJ5" s="49">
        <f t="shared" si="8"/>
        <v>14.548315897435897</v>
      </c>
      <c r="AK5" s="49">
        <f>AN5*$AK$1</f>
        <v>1.1638652717948719</v>
      </c>
      <c r="AL5" s="49">
        <f t="shared" si="0"/>
        <v>15.712181169230769</v>
      </c>
      <c r="AM5" s="51">
        <f>(AN5-AL5)/AN5</f>
        <v>-8.0000000000000043E-2</v>
      </c>
      <c r="AN5" s="49">
        <f t="shared" si="11"/>
        <v>14.548315897435897</v>
      </c>
      <c r="AO5" s="50">
        <v>0.05</v>
      </c>
      <c r="AP5" s="49">
        <f>BF5*AO5</f>
        <v>2.9995000000000003</v>
      </c>
      <c r="AQ5" s="50">
        <v>0.08</v>
      </c>
      <c r="AR5" s="49">
        <f>BF5*AQ5</f>
        <v>4.7991999999999999</v>
      </c>
      <c r="AS5" s="50">
        <v>0.06</v>
      </c>
      <c r="AT5" s="49">
        <f>BF5*AS5</f>
        <v>3.5994000000000002</v>
      </c>
      <c r="AU5" s="49">
        <v>0</v>
      </c>
      <c r="AV5" s="36" t="s">
        <v>72</v>
      </c>
      <c r="AW5" s="50">
        <v>0.25</v>
      </c>
      <c r="AX5" s="49">
        <f>BF5*AW5</f>
        <v>14.9975</v>
      </c>
      <c r="AY5" s="36" t="s">
        <v>73</v>
      </c>
      <c r="AZ5" s="50">
        <v>0</v>
      </c>
      <c r="BA5" s="52">
        <v>13</v>
      </c>
      <c r="BB5" s="49">
        <f>IF(ISERROR(AP5+AR5+AT5+AU5+AX5+BA5),"",AP5+AR5+AT5+AU5+AX5+BA5)</f>
        <v>39.395600000000002</v>
      </c>
      <c r="BC5" s="49">
        <f>AP5+AT5+AX5+BA5</f>
        <v>34.596400000000003</v>
      </c>
      <c r="BD5" s="49">
        <f>AN5+AR5+BC5</f>
        <v>53.9439158974359</v>
      </c>
      <c r="BE5" s="53">
        <f t="shared" si="1"/>
        <v>0.10078486585371065</v>
      </c>
      <c r="BF5" s="54">
        <v>59.99</v>
      </c>
      <c r="BG5" s="55" t="s">
        <v>74</v>
      </c>
      <c r="BH5" s="56"/>
    </row>
    <row r="6" spans="1:60" ht="75" x14ac:dyDescent="0.25">
      <c r="A6" s="34">
        <v>9</v>
      </c>
      <c r="B6" s="35"/>
      <c r="C6" s="35"/>
      <c r="D6" s="35" t="s">
        <v>58</v>
      </c>
      <c r="E6" s="35"/>
      <c r="F6" s="35" t="s">
        <v>59</v>
      </c>
      <c r="G6" s="36" t="s">
        <v>60</v>
      </c>
      <c r="H6" s="37" t="s">
        <v>61</v>
      </c>
      <c r="I6" s="37" t="s">
        <v>62</v>
      </c>
      <c r="J6" s="37" t="s">
        <v>63</v>
      </c>
      <c r="K6" s="38" t="s">
        <v>64</v>
      </c>
      <c r="L6" s="36" t="s">
        <v>76</v>
      </c>
      <c r="M6" s="36" t="s">
        <v>82</v>
      </c>
      <c r="N6" s="39" t="s">
        <v>84</v>
      </c>
      <c r="O6" s="39"/>
      <c r="P6" s="35" t="s">
        <v>68</v>
      </c>
      <c r="Q6" s="35" t="s">
        <v>69</v>
      </c>
      <c r="R6" s="40">
        <f>[24]CCD!$D$76</f>
        <v>115</v>
      </c>
      <c r="S6" s="41">
        <v>7.7</v>
      </c>
      <c r="T6" s="42">
        <f t="shared" si="2"/>
        <v>14.935064935064934</v>
      </c>
      <c r="U6" s="43">
        <v>14.94</v>
      </c>
      <c r="V6" s="44">
        <v>113</v>
      </c>
      <c r="W6" s="35" t="s">
        <v>70</v>
      </c>
      <c r="X6" s="45">
        <v>47</v>
      </c>
      <c r="Y6" s="45">
        <v>44</v>
      </c>
      <c r="Z6" s="45">
        <v>34</v>
      </c>
      <c r="AA6" s="41"/>
      <c r="AB6" s="46">
        <v>3</v>
      </c>
      <c r="AC6" s="47">
        <f t="shared" si="3"/>
        <v>7.0311999999999999E-2</v>
      </c>
      <c r="AD6" s="48">
        <f t="shared" si="4"/>
        <v>2773.3530549550574</v>
      </c>
      <c r="AE6" s="35">
        <v>3400</v>
      </c>
      <c r="AF6" s="49">
        <f t="shared" si="5"/>
        <v>1.2259528205128205</v>
      </c>
      <c r="AG6" s="36" t="s">
        <v>71</v>
      </c>
      <c r="AH6" s="50">
        <f t="shared" si="6"/>
        <v>0.22800000000000001</v>
      </c>
      <c r="AI6" s="49">
        <f t="shared" si="7"/>
        <v>3.40632</v>
      </c>
      <c r="AJ6" s="49">
        <f t="shared" si="8"/>
        <v>19.572272820512822</v>
      </c>
      <c r="AK6" s="49">
        <f t="shared" ref="AK6:AK7" si="19">AN6*$AK$1</f>
        <v>1.5657818256410259</v>
      </c>
      <c r="AL6" s="49">
        <f t="shared" si="0"/>
        <v>21.138054646153847</v>
      </c>
      <c r="AM6" s="51">
        <f t="shared" si="10"/>
        <v>-7.9999999999999974E-2</v>
      </c>
      <c r="AN6" s="49">
        <f t="shared" si="11"/>
        <v>19.572272820512822</v>
      </c>
      <c r="AO6" s="50">
        <v>0.05</v>
      </c>
      <c r="AP6" s="49">
        <f t="shared" ref="AP6:AP7" si="20">BF6*AO6</f>
        <v>3.4994999999999998</v>
      </c>
      <c r="AQ6" s="50">
        <v>0.08</v>
      </c>
      <c r="AR6" s="49">
        <f t="shared" ref="AR6:AR7" si="21">BF6*AQ6</f>
        <v>5.5991999999999997</v>
      </c>
      <c r="AS6" s="50">
        <v>0.06</v>
      </c>
      <c r="AT6" s="49">
        <f t="shared" ref="AT6:AT7" si="22">BF6*AS6</f>
        <v>4.1993999999999998</v>
      </c>
      <c r="AU6" s="49">
        <v>0</v>
      </c>
      <c r="AV6" s="36" t="s">
        <v>72</v>
      </c>
      <c r="AW6" s="50">
        <v>0.25</v>
      </c>
      <c r="AX6" s="49">
        <f t="shared" ref="AX6:AX7" si="23">BF6*AW6</f>
        <v>17.497499999999999</v>
      </c>
      <c r="AY6" s="36" t="s">
        <v>73</v>
      </c>
      <c r="AZ6" s="50">
        <v>0</v>
      </c>
      <c r="BA6" s="52">
        <v>13</v>
      </c>
      <c r="BB6" s="49">
        <f t="shared" ref="BB6:BB7" si="24">IF(ISERROR(AP6+AR6+AT6+AU6+AX6+BA6),"",AP6+AR6+AT6+AU6+AX6+BA6)</f>
        <v>43.795599999999993</v>
      </c>
      <c r="BC6" s="49">
        <f t="shared" ref="BC6:BC7" si="25">AP6+AT6+AX6+BA6</f>
        <v>38.196399999999997</v>
      </c>
      <c r="BD6" s="49">
        <f t="shared" ref="BD6:BD7" si="26">AN6+AR6+BC6</f>
        <v>63.367872820512815</v>
      </c>
      <c r="BE6" s="53">
        <f t="shared" si="1"/>
        <v>9.4615333326006287E-2</v>
      </c>
      <c r="BF6" s="54">
        <v>69.989999999999995</v>
      </c>
      <c r="BG6" s="55" t="s">
        <v>78</v>
      </c>
      <c r="BH6" s="56"/>
    </row>
    <row r="7" spans="1:60" ht="75" x14ac:dyDescent="0.25">
      <c r="A7" s="34">
        <v>10</v>
      </c>
      <c r="B7" s="35"/>
      <c r="C7" s="35"/>
      <c r="D7" s="35" t="s">
        <v>58</v>
      </c>
      <c r="E7" s="35"/>
      <c r="F7" s="35" t="s">
        <v>59</v>
      </c>
      <c r="G7" s="36" t="s">
        <v>60</v>
      </c>
      <c r="H7" s="37" t="s">
        <v>61</v>
      </c>
      <c r="I7" s="37" t="s">
        <v>62</v>
      </c>
      <c r="J7" s="37" t="s">
        <v>63</v>
      </c>
      <c r="K7" s="38" t="s">
        <v>64</v>
      </c>
      <c r="L7" s="36" t="s">
        <v>79</v>
      </c>
      <c r="M7" s="36" t="s">
        <v>82</v>
      </c>
      <c r="N7" s="39" t="s">
        <v>85</v>
      </c>
      <c r="O7" s="39"/>
      <c r="P7" s="35" t="s">
        <v>68</v>
      </c>
      <c r="Q7" s="35" t="s">
        <v>69</v>
      </c>
      <c r="R7" s="40">
        <f>[24]CCD!$F$76</f>
        <v>130.5</v>
      </c>
      <c r="S7" s="41">
        <v>7.7</v>
      </c>
      <c r="T7" s="42">
        <f t="shared" si="2"/>
        <v>16.948051948051948</v>
      </c>
      <c r="U7" s="43">
        <v>16.95</v>
      </c>
      <c r="V7" s="44">
        <v>127</v>
      </c>
      <c r="W7" s="35" t="s">
        <v>70</v>
      </c>
      <c r="X7" s="45">
        <v>54</v>
      </c>
      <c r="Y7" s="45">
        <v>44</v>
      </c>
      <c r="Z7" s="45">
        <v>34</v>
      </c>
      <c r="AA7" s="41"/>
      <c r="AB7" s="46">
        <v>3</v>
      </c>
      <c r="AC7" s="47">
        <f t="shared" si="3"/>
        <v>8.0783999999999995E-2</v>
      </c>
      <c r="AD7" s="48">
        <f t="shared" si="4"/>
        <v>2413.8443256090318</v>
      </c>
      <c r="AE7" s="35">
        <v>3400</v>
      </c>
      <c r="AF7" s="49">
        <f t="shared" si="5"/>
        <v>1.4085415384615383</v>
      </c>
      <c r="AG7" s="36" t="s">
        <v>71</v>
      </c>
      <c r="AH7" s="50">
        <f t="shared" si="6"/>
        <v>0.22800000000000001</v>
      </c>
      <c r="AI7" s="49">
        <f t="shared" si="7"/>
        <v>3.8645999999999998</v>
      </c>
      <c r="AJ7" s="49">
        <f t="shared" si="8"/>
        <v>22.223141538461537</v>
      </c>
      <c r="AK7" s="49">
        <f t="shared" si="19"/>
        <v>1.7778513230769231</v>
      </c>
      <c r="AL7" s="49">
        <f t="shared" si="0"/>
        <v>24.00099286153846</v>
      </c>
      <c r="AM7" s="51">
        <f t="shared" si="10"/>
        <v>-8.0000000000000029E-2</v>
      </c>
      <c r="AN7" s="49">
        <f t="shared" si="11"/>
        <v>22.223141538461537</v>
      </c>
      <c r="AO7" s="50">
        <v>0.05</v>
      </c>
      <c r="AP7" s="49">
        <f t="shared" si="20"/>
        <v>3.9994999999999998</v>
      </c>
      <c r="AQ7" s="50">
        <v>0.08</v>
      </c>
      <c r="AR7" s="49">
        <f t="shared" si="21"/>
        <v>6.3991999999999996</v>
      </c>
      <c r="AS7" s="50">
        <v>0.06</v>
      </c>
      <c r="AT7" s="49">
        <f t="shared" si="22"/>
        <v>4.7993999999999994</v>
      </c>
      <c r="AU7" s="49">
        <v>0</v>
      </c>
      <c r="AV7" s="36" t="s">
        <v>72</v>
      </c>
      <c r="AW7" s="50">
        <v>0.25</v>
      </c>
      <c r="AX7" s="49">
        <f t="shared" si="23"/>
        <v>19.997499999999999</v>
      </c>
      <c r="AY7" s="36" t="s">
        <v>73</v>
      </c>
      <c r="AZ7" s="50">
        <v>0</v>
      </c>
      <c r="BA7" s="52">
        <v>13</v>
      </c>
      <c r="BB7" s="49">
        <f t="shared" si="24"/>
        <v>48.195599999999999</v>
      </c>
      <c r="BC7" s="49">
        <f t="shared" si="25"/>
        <v>41.796399999999998</v>
      </c>
      <c r="BD7" s="49">
        <f t="shared" si="26"/>
        <v>70.418741538461532</v>
      </c>
      <c r="BE7" s="53">
        <f t="shared" si="1"/>
        <v>0.11965568773019707</v>
      </c>
      <c r="BF7" s="54">
        <v>79.989999999999995</v>
      </c>
      <c r="BG7" s="55" t="s">
        <v>81</v>
      </c>
      <c r="BH7" s="56"/>
    </row>
    <row r="8" spans="1:60" ht="75" x14ac:dyDescent="0.25">
      <c r="A8" s="34">
        <v>1</v>
      </c>
      <c r="B8" s="35"/>
      <c r="C8" s="35"/>
      <c r="D8" s="35" t="s">
        <v>58</v>
      </c>
      <c r="E8" s="35"/>
      <c r="F8" s="35" t="s">
        <v>59</v>
      </c>
      <c r="G8" s="36" t="s">
        <v>60</v>
      </c>
      <c r="H8" s="37" t="s">
        <v>61</v>
      </c>
      <c r="I8" s="37" t="s">
        <v>62</v>
      </c>
      <c r="J8" s="37" t="s">
        <v>63</v>
      </c>
      <c r="K8" s="38" t="s">
        <v>64</v>
      </c>
      <c r="L8" s="36" t="s">
        <v>65</v>
      </c>
      <c r="M8" s="57" t="s">
        <v>86</v>
      </c>
      <c r="N8" s="39" t="s">
        <v>87</v>
      </c>
      <c r="O8" s="39"/>
      <c r="P8" s="35" t="s">
        <v>68</v>
      </c>
      <c r="Q8" s="35" t="s">
        <v>69</v>
      </c>
      <c r="R8" s="40">
        <f>[24]CCD!$B$76</f>
        <v>85</v>
      </c>
      <c r="S8" s="41">
        <v>7.7</v>
      </c>
      <c r="T8" s="42">
        <f>IF(ISERROR(R8/S8),"",R8/S8)</f>
        <v>11.038961038961039</v>
      </c>
      <c r="U8" s="43">
        <v>11.04</v>
      </c>
      <c r="V8" s="44">
        <v>82</v>
      </c>
      <c r="W8" s="35" t="s">
        <v>70</v>
      </c>
      <c r="X8" s="45">
        <v>44</v>
      </c>
      <c r="Y8" s="45">
        <v>38</v>
      </c>
      <c r="Z8" s="45">
        <v>34</v>
      </c>
      <c r="AA8" s="41"/>
      <c r="AB8" s="46">
        <v>3</v>
      </c>
      <c r="AC8" s="47">
        <f>IF(X8="","",X8*Y8*Z8/1000000)</f>
        <v>5.6848000000000003E-2</v>
      </c>
      <c r="AD8" s="48">
        <f>IF(AB8="","",65/AC8*AB8)</f>
        <v>3430.1998311286238</v>
      </c>
      <c r="AE8" s="35">
        <v>3400</v>
      </c>
      <c r="AF8" s="49">
        <f>IF(ISERROR(AE8/AD8),"",AE8/AD8)</f>
        <v>0.99119589743589742</v>
      </c>
      <c r="AG8" s="36" t="s">
        <v>71</v>
      </c>
      <c r="AH8" s="50">
        <f>12.8%+10%</f>
        <v>0.22800000000000001</v>
      </c>
      <c r="AI8" s="49">
        <f>IF(ISERROR(U8*AH8),"",U8*AH8)</f>
        <v>2.5171199999999998</v>
      </c>
      <c r="AJ8" s="49">
        <f>IF(ISERROR(U8+AF8+AI8),"",U8+AF8+AI8)</f>
        <v>14.548315897435897</v>
      </c>
      <c r="AK8" s="49">
        <f>AN8*$AK$1</f>
        <v>1.1638652717948719</v>
      </c>
      <c r="AL8" s="49">
        <f t="shared" si="0"/>
        <v>15.712181169230769</v>
      </c>
      <c r="AM8" s="51">
        <f>(AN8-AL8)/AN8</f>
        <v>-8.0000000000000043E-2</v>
      </c>
      <c r="AN8" s="49">
        <f t="shared" si="11"/>
        <v>14.548315897435897</v>
      </c>
      <c r="AO8" s="50">
        <v>0.05</v>
      </c>
      <c r="AP8" s="49">
        <f>BF8*AO8</f>
        <v>2.9995000000000003</v>
      </c>
      <c r="AQ8" s="50">
        <v>0.08</v>
      </c>
      <c r="AR8" s="49">
        <f>BF8*AQ8</f>
        <v>4.7991999999999999</v>
      </c>
      <c r="AS8" s="50">
        <v>0.06</v>
      </c>
      <c r="AT8" s="49">
        <f>BF8*AS8</f>
        <v>3.5994000000000002</v>
      </c>
      <c r="AU8" s="49">
        <v>0</v>
      </c>
      <c r="AV8" s="36" t="s">
        <v>72</v>
      </c>
      <c r="AW8" s="50">
        <v>0.25</v>
      </c>
      <c r="AX8" s="49">
        <f>BF8*AW8</f>
        <v>14.9975</v>
      </c>
      <c r="AY8" s="36" t="s">
        <v>73</v>
      </c>
      <c r="AZ8" s="50">
        <v>0</v>
      </c>
      <c r="BA8" s="52">
        <v>13</v>
      </c>
      <c r="BB8" s="49">
        <f>IF(ISERROR(AP8+AR8+AT8+AU8+AX8+BA8),"",AP8+AR8+AT8+AU8+AX8+BA8)</f>
        <v>39.395600000000002</v>
      </c>
      <c r="BC8" s="49">
        <f>AP8+AT8+AX8+BA8</f>
        <v>34.596400000000003</v>
      </c>
      <c r="BD8" s="49">
        <f>AN8+AR8+BC8</f>
        <v>53.9439158974359</v>
      </c>
      <c r="BE8" s="53">
        <f t="shared" si="1"/>
        <v>0.10078486585371065</v>
      </c>
      <c r="BF8" s="54">
        <v>59.99</v>
      </c>
      <c r="BG8" s="55" t="s">
        <v>74</v>
      </c>
      <c r="BH8" s="56"/>
    </row>
    <row r="9" spans="1:60" ht="75" x14ac:dyDescent="0.25">
      <c r="A9" s="34">
        <v>2</v>
      </c>
      <c r="B9" s="35"/>
      <c r="C9" s="35"/>
      <c r="D9" s="35" t="s">
        <v>58</v>
      </c>
      <c r="E9" s="35"/>
      <c r="F9" s="35" t="s">
        <v>59</v>
      </c>
      <c r="G9" s="36" t="s">
        <v>60</v>
      </c>
      <c r="H9" s="37" t="s">
        <v>61</v>
      </c>
      <c r="I9" s="37" t="s">
        <v>62</v>
      </c>
      <c r="J9" s="37" t="s">
        <v>63</v>
      </c>
      <c r="K9" s="38" t="s">
        <v>64</v>
      </c>
      <c r="L9" s="36" t="s">
        <v>76</v>
      </c>
      <c r="M9" s="57" t="s">
        <v>86</v>
      </c>
      <c r="N9" s="39" t="s">
        <v>88</v>
      </c>
      <c r="O9" s="39"/>
      <c r="P9" s="35" t="s">
        <v>68</v>
      </c>
      <c r="Q9" s="35" t="s">
        <v>69</v>
      </c>
      <c r="R9" s="40">
        <f>[24]CCD!$D$76</f>
        <v>115</v>
      </c>
      <c r="S9" s="41">
        <v>7.7</v>
      </c>
      <c r="T9" s="42">
        <f t="shared" ref="T9:T10" si="27">IF(ISERROR(R9/S9),"",R9/S9)</f>
        <v>14.935064935064934</v>
      </c>
      <c r="U9" s="43">
        <v>14.94</v>
      </c>
      <c r="V9" s="44">
        <v>113</v>
      </c>
      <c r="W9" s="35" t="s">
        <v>70</v>
      </c>
      <c r="X9" s="45">
        <v>47</v>
      </c>
      <c r="Y9" s="45">
        <v>44</v>
      </c>
      <c r="Z9" s="45">
        <v>34</v>
      </c>
      <c r="AA9" s="41"/>
      <c r="AB9" s="46">
        <v>3</v>
      </c>
      <c r="AC9" s="47">
        <f t="shared" ref="AC9:AC10" si="28">IF(X9="","",X9*Y9*Z9/1000000)</f>
        <v>7.0311999999999999E-2</v>
      </c>
      <c r="AD9" s="48">
        <f t="shared" ref="AD9:AD10" si="29">IF(AB9="","",65/AC9*AB9)</f>
        <v>2773.3530549550574</v>
      </c>
      <c r="AE9" s="35">
        <v>3400</v>
      </c>
      <c r="AF9" s="49">
        <f t="shared" ref="AF9:AF10" si="30">IF(ISERROR(AE9/AD9),"",AE9/AD9)</f>
        <v>1.2259528205128205</v>
      </c>
      <c r="AG9" s="36" t="s">
        <v>71</v>
      </c>
      <c r="AH9" s="50">
        <f t="shared" si="6"/>
        <v>0.22800000000000001</v>
      </c>
      <c r="AI9" s="49">
        <f t="shared" ref="AI9:AI10" si="31">IF(ISERROR(U9*AH9),"",U9*AH9)</f>
        <v>3.40632</v>
      </c>
      <c r="AJ9" s="49">
        <f t="shared" ref="AJ9:AJ10" si="32">IF(ISERROR(U9+AF9+AI9),"",U9+AF9+AI9)</f>
        <v>19.572272820512822</v>
      </c>
      <c r="AK9" s="49">
        <f t="shared" ref="AK9:AK10" si="33">AN9*$AK$1</f>
        <v>1.5657818256410259</v>
      </c>
      <c r="AL9" s="49">
        <f t="shared" si="0"/>
        <v>21.138054646153847</v>
      </c>
      <c r="AM9" s="51">
        <f t="shared" si="10"/>
        <v>-7.9999999999999974E-2</v>
      </c>
      <c r="AN9" s="49">
        <f t="shared" si="11"/>
        <v>19.572272820512822</v>
      </c>
      <c r="AO9" s="50">
        <v>0.05</v>
      </c>
      <c r="AP9" s="49">
        <f t="shared" ref="AP9:AP10" si="34">BF9*AO9</f>
        <v>3.4994999999999998</v>
      </c>
      <c r="AQ9" s="50">
        <v>0.08</v>
      </c>
      <c r="AR9" s="49">
        <f t="shared" ref="AR9:AR10" si="35">BF9*AQ9</f>
        <v>5.5991999999999997</v>
      </c>
      <c r="AS9" s="50">
        <v>0.06</v>
      </c>
      <c r="AT9" s="49">
        <f t="shared" ref="AT9:AT10" si="36">BF9*AS9</f>
        <v>4.1993999999999998</v>
      </c>
      <c r="AU9" s="49">
        <v>0</v>
      </c>
      <c r="AV9" s="36" t="s">
        <v>72</v>
      </c>
      <c r="AW9" s="50">
        <v>0.25</v>
      </c>
      <c r="AX9" s="49">
        <f t="shared" ref="AX9:AX10" si="37">BF9*AW9</f>
        <v>17.497499999999999</v>
      </c>
      <c r="AY9" s="36" t="s">
        <v>73</v>
      </c>
      <c r="AZ9" s="50">
        <v>0</v>
      </c>
      <c r="BA9" s="52">
        <v>13</v>
      </c>
      <c r="BB9" s="49">
        <f t="shared" ref="BB9:BB10" si="38">IF(ISERROR(AP9+AR9+AT9+AU9+AX9+BA9),"",AP9+AR9+AT9+AU9+AX9+BA9)</f>
        <v>43.795599999999993</v>
      </c>
      <c r="BC9" s="49">
        <f t="shared" ref="BC9:BC10" si="39">AP9+AT9+AX9+BA9</f>
        <v>38.196399999999997</v>
      </c>
      <c r="BD9" s="49">
        <f t="shared" ref="BD9:BD10" si="40">AN9+AR9+BC9</f>
        <v>63.367872820512815</v>
      </c>
      <c r="BE9" s="53">
        <f t="shared" si="1"/>
        <v>9.4615333326006287E-2</v>
      </c>
      <c r="BF9" s="54">
        <v>69.989999999999995</v>
      </c>
      <c r="BG9" s="55" t="s">
        <v>78</v>
      </c>
      <c r="BH9" s="56"/>
    </row>
    <row r="10" spans="1:60" ht="75" x14ac:dyDescent="0.25">
      <c r="A10" s="34">
        <v>3</v>
      </c>
      <c r="B10" s="35"/>
      <c r="C10" s="35"/>
      <c r="D10" s="35" t="s">
        <v>58</v>
      </c>
      <c r="E10" s="35"/>
      <c r="F10" s="35" t="s">
        <v>59</v>
      </c>
      <c r="G10" s="36" t="s">
        <v>60</v>
      </c>
      <c r="H10" s="37" t="s">
        <v>61</v>
      </c>
      <c r="I10" s="37" t="s">
        <v>62</v>
      </c>
      <c r="J10" s="37" t="s">
        <v>63</v>
      </c>
      <c r="K10" s="38" t="s">
        <v>64</v>
      </c>
      <c r="L10" s="36" t="s">
        <v>79</v>
      </c>
      <c r="M10" s="57" t="s">
        <v>86</v>
      </c>
      <c r="N10" s="39" t="s">
        <v>89</v>
      </c>
      <c r="O10" s="39"/>
      <c r="P10" s="35" t="s">
        <v>68</v>
      </c>
      <c r="Q10" s="35" t="s">
        <v>69</v>
      </c>
      <c r="R10" s="40">
        <f>[24]CCD!$F$76</f>
        <v>130.5</v>
      </c>
      <c r="S10" s="41">
        <v>7.7</v>
      </c>
      <c r="T10" s="42">
        <f t="shared" si="27"/>
        <v>16.948051948051948</v>
      </c>
      <c r="U10" s="43">
        <v>16.95</v>
      </c>
      <c r="V10" s="44">
        <v>127</v>
      </c>
      <c r="W10" s="35" t="s">
        <v>70</v>
      </c>
      <c r="X10" s="45">
        <v>54</v>
      </c>
      <c r="Y10" s="45">
        <v>44</v>
      </c>
      <c r="Z10" s="45">
        <v>34</v>
      </c>
      <c r="AA10" s="41"/>
      <c r="AB10" s="46">
        <v>3</v>
      </c>
      <c r="AC10" s="47">
        <f t="shared" si="28"/>
        <v>8.0783999999999995E-2</v>
      </c>
      <c r="AD10" s="48">
        <f t="shared" si="29"/>
        <v>2413.8443256090318</v>
      </c>
      <c r="AE10" s="35">
        <v>3400</v>
      </c>
      <c r="AF10" s="49">
        <f t="shared" si="30"/>
        <v>1.4085415384615383</v>
      </c>
      <c r="AG10" s="36" t="s">
        <v>71</v>
      </c>
      <c r="AH10" s="50">
        <f t="shared" si="6"/>
        <v>0.22800000000000001</v>
      </c>
      <c r="AI10" s="49">
        <f t="shared" si="31"/>
        <v>3.8645999999999998</v>
      </c>
      <c r="AJ10" s="49">
        <f t="shared" si="32"/>
        <v>22.223141538461537</v>
      </c>
      <c r="AK10" s="49">
        <f t="shared" si="33"/>
        <v>1.7778513230769231</v>
      </c>
      <c r="AL10" s="49">
        <f t="shared" si="0"/>
        <v>24.00099286153846</v>
      </c>
      <c r="AM10" s="51">
        <f t="shared" si="10"/>
        <v>-8.0000000000000029E-2</v>
      </c>
      <c r="AN10" s="49">
        <f t="shared" si="11"/>
        <v>22.223141538461537</v>
      </c>
      <c r="AO10" s="50">
        <v>0.05</v>
      </c>
      <c r="AP10" s="49">
        <f t="shared" si="34"/>
        <v>3.9994999999999998</v>
      </c>
      <c r="AQ10" s="50">
        <v>0.08</v>
      </c>
      <c r="AR10" s="49">
        <f t="shared" si="35"/>
        <v>6.3991999999999996</v>
      </c>
      <c r="AS10" s="50">
        <v>0.06</v>
      </c>
      <c r="AT10" s="49">
        <f t="shared" si="36"/>
        <v>4.7993999999999994</v>
      </c>
      <c r="AU10" s="49">
        <v>0</v>
      </c>
      <c r="AV10" s="36" t="s">
        <v>72</v>
      </c>
      <c r="AW10" s="50">
        <v>0.25</v>
      </c>
      <c r="AX10" s="49">
        <f t="shared" si="37"/>
        <v>19.997499999999999</v>
      </c>
      <c r="AY10" s="36" t="s">
        <v>73</v>
      </c>
      <c r="AZ10" s="50">
        <v>0</v>
      </c>
      <c r="BA10" s="52">
        <v>13</v>
      </c>
      <c r="BB10" s="49">
        <f t="shared" si="38"/>
        <v>48.195599999999999</v>
      </c>
      <c r="BC10" s="49">
        <f t="shared" si="39"/>
        <v>41.796399999999998</v>
      </c>
      <c r="BD10" s="49">
        <f t="shared" si="40"/>
        <v>70.418741538461532</v>
      </c>
      <c r="BE10" s="53">
        <f t="shared" si="1"/>
        <v>0.11965568773019707</v>
      </c>
      <c r="BF10" s="54">
        <v>79.989999999999995</v>
      </c>
      <c r="BG10" s="55" t="s">
        <v>81</v>
      </c>
      <c r="BH10" s="56"/>
    </row>
    <row r="11" spans="1:60" ht="75" x14ac:dyDescent="0.25">
      <c r="A11" s="34">
        <v>1</v>
      </c>
      <c r="B11" s="35"/>
      <c r="C11" s="35"/>
      <c r="D11" s="35" t="s">
        <v>58</v>
      </c>
      <c r="E11" s="35"/>
      <c r="F11" s="35" t="s">
        <v>59</v>
      </c>
      <c r="G11" s="36" t="s">
        <v>60</v>
      </c>
      <c r="H11" s="37" t="s">
        <v>61</v>
      </c>
      <c r="I11" s="37" t="s">
        <v>62</v>
      </c>
      <c r="J11" s="37" t="s">
        <v>63</v>
      </c>
      <c r="K11" s="38" t="s">
        <v>64</v>
      </c>
      <c r="L11" s="36" t="s">
        <v>65</v>
      </c>
      <c r="M11" s="57" t="s">
        <v>90</v>
      </c>
      <c r="N11" s="39" t="s">
        <v>91</v>
      </c>
      <c r="O11" s="39"/>
      <c r="P11" s="35" t="s">
        <v>68</v>
      </c>
      <c r="Q11" s="35" t="s">
        <v>69</v>
      </c>
      <c r="R11" s="40">
        <f>[24]CCD!$B$76</f>
        <v>85</v>
      </c>
      <c r="S11" s="41">
        <v>7.7</v>
      </c>
      <c r="T11" s="42">
        <f>IF(ISERROR(R11/S11),"",R11/S11)</f>
        <v>11.038961038961039</v>
      </c>
      <c r="U11" s="43">
        <v>11.04</v>
      </c>
      <c r="V11" s="44">
        <v>82</v>
      </c>
      <c r="W11" s="35" t="s">
        <v>70</v>
      </c>
      <c r="X11" s="45">
        <v>44</v>
      </c>
      <c r="Y11" s="45">
        <v>38</v>
      </c>
      <c r="Z11" s="45">
        <v>34</v>
      </c>
      <c r="AA11" s="41"/>
      <c r="AB11" s="46">
        <v>3</v>
      </c>
      <c r="AC11" s="47">
        <f>IF(X11="","",X11*Y11*Z11/1000000)</f>
        <v>5.6848000000000003E-2</v>
      </c>
      <c r="AD11" s="48">
        <f>IF(AB11="","",65/AC11*AB11)</f>
        <v>3430.1998311286238</v>
      </c>
      <c r="AE11" s="35">
        <v>3400</v>
      </c>
      <c r="AF11" s="49">
        <f>IF(ISERROR(AE11/AD11),"",AE11/AD11)</f>
        <v>0.99119589743589742</v>
      </c>
      <c r="AG11" s="36" t="s">
        <v>71</v>
      </c>
      <c r="AH11" s="50">
        <f>12.8%+10%</f>
        <v>0.22800000000000001</v>
      </c>
      <c r="AI11" s="49">
        <f>IF(ISERROR(U11*AH11),"",U11*AH11)</f>
        <v>2.5171199999999998</v>
      </c>
      <c r="AJ11" s="49">
        <f>IF(ISERROR(U11+AF11+AI11),"",U11+AF11+AI11)</f>
        <v>14.548315897435897</v>
      </c>
      <c r="AK11" s="49">
        <f>AN11*$AK$1</f>
        <v>1.1638652717948719</v>
      </c>
      <c r="AL11" s="49">
        <f t="shared" si="0"/>
        <v>15.712181169230769</v>
      </c>
      <c r="AM11" s="51">
        <f>(AN11-AL11)/AN11</f>
        <v>-8.0000000000000043E-2</v>
      </c>
      <c r="AN11" s="49">
        <f t="shared" si="11"/>
        <v>14.548315897435897</v>
      </c>
      <c r="AO11" s="50">
        <v>0.05</v>
      </c>
      <c r="AP11" s="49">
        <f>BF11*AO11</f>
        <v>2.9995000000000003</v>
      </c>
      <c r="AQ11" s="50">
        <v>0.08</v>
      </c>
      <c r="AR11" s="49">
        <f>BF11*AQ11</f>
        <v>4.7991999999999999</v>
      </c>
      <c r="AS11" s="50">
        <v>0.06</v>
      </c>
      <c r="AT11" s="49">
        <f>BF11*AS11</f>
        <v>3.5994000000000002</v>
      </c>
      <c r="AU11" s="49">
        <v>0</v>
      </c>
      <c r="AV11" s="36" t="s">
        <v>72</v>
      </c>
      <c r="AW11" s="50">
        <v>0.25</v>
      </c>
      <c r="AX11" s="49">
        <f>BF11*AW11</f>
        <v>14.9975</v>
      </c>
      <c r="AY11" s="36" t="s">
        <v>73</v>
      </c>
      <c r="AZ11" s="50">
        <v>0</v>
      </c>
      <c r="BA11" s="52">
        <v>13</v>
      </c>
      <c r="BB11" s="49">
        <f>IF(ISERROR(AP11+AR11+AT11+AU11+AX11+BA11),"",AP11+AR11+AT11+AU11+AX11+BA11)</f>
        <v>39.395600000000002</v>
      </c>
      <c r="BC11" s="49">
        <f>AP11+AT11+AX11+BA11</f>
        <v>34.596400000000003</v>
      </c>
      <c r="BD11" s="49">
        <f>AN11+AR11+BC11</f>
        <v>53.9439158974359</v>
      </c>
      <c r="BE11" s="53">
        <f t="shared" si="1"/>
        <v>0.10078486585371065</v>
      </c>
      <c r="BF11" s="54">
        <v>59.99</v>
      </c>
      <c r="BG11" s="55" t="s">
        <v>74</v>
      </c>
      <c r="BH11" s="56"/>
    </row>
    <row r="12" spans="1:60" ht="75" x14ac:dyDescent="0.25">
      <c r="A12" s="34">
        <v>2</v>
      </c>
      <c r="B12" s="35"/>
      <c r="C12" s="35"/>
      <c r="D12" s="35" t="s">
        <v>58</v>
      </c>
      <c r="E12" s="35"/>
      <c r="F12" s="35" t="s">
        <v>59</v>
      </c>
      <c r="G12" s="36" t="s">
        <v>60</v>
      </c>
      <c r="H12" s="37" t="s">
        <v>61</v>
      </c>
      <c r="I12" s="37" t="s">
        <v>62</v>
      </c>
      <c r="J12" s="37" t="s">
        <v>63</v>
      </c>
      <c r="K12" s="38" t="s">
        <v>64</v>
      </c>
      <c r="L12" s="36" t="s">
        <v>76</v>
      </c>
      <c r="M12" s="57" t="s">
        <v>90</v>
      </c>
      <c r="N12" s="39" t="s">
        <v>92</v>
      </c>
      <c r="O12" s="39"/>
      <c r="P12" s="35" t="s">
        <v>68</v>
      </c>
      <c r="Q12" s="35" t="s">
        <v>69</v>
      </c>
      <c r="R12" s="40">
        <f>[24]CCD!$D$76</f>
        <v>115</v>
      </c>
      <c r="S12" s="41">
        <v>7.7</v>
      </c>
      <c r="T12" s="42">
        <f t="shared" ref="T12:T13" si="41">IF(ISERROR(R12/S12),"",R12/S12)</f>
        <v>14.935064935064934</v>
      </c>
      <c r="U12" s="43">
        <v>14.94</v>
      </c>
      <c r="V12" s="44">
        <v>113</v>
      </c>
      <c r="W12" s="35" t="s">
        <v>70</v>
      </c>
      <c r="X12" s="45">
        <v>47</v>
      </c>
      <c r="Y12" s="45">
        <v>44</v>
      </c>
      <c r="Z12" s="45">
        <v>34</v>
      </c>
      <c r="AA12" s="41"/>
      <c r="AB12" s="46">
        <v>3</v>
      </c>
      <c r="AC12" s="47">
        <f t="shared" ref="AC12:AC13" si="42">IF(X12="","",X12*Y12*Z12/1000000)</f>
        <v>7.0311999999999999E-2</v>
      </c>
      <c r="AD12" s="48">
        <f t="shared" ref="AD12:AD13" si="43">IF(AB12="","",65/AC12*AB12)</f>
        <v>2773.3530549550574</v>
      </c>
      <c r="AE12" s="35">
        <v>3400</v>
      </c>
      <c r="AF12" s="49">
        <f t="shared" ref="AF12:AF13" si="44">IF(ISERROR(AE12/AD12),"",AE12/AD12)</f>
        <v>1.2259528205128205</v>
      </c>
      <c r="AG12" s="36" t="s">
        <v>71</v>
      </c>
      <c r="AH12" s="50">
        <f t="shared" si="6"/>
        <v>0.22800000000000001</v>
      </c>
      <c r="AI12" s="49">
        <f t="shared" ref="AI12:AI13" si="45">IF(ISERROR(U12*AH12),"",U12*AH12)</f>
        <v>3.40632</v>
      </c>
      <c r="AJ12" s="49">
        <f t="shared" ref="AJ12:AJ13" si="46">IF(ISERROR(U12+AF12+AI12),"",U12+AF12+AI12)</f>
        <v>19.572272820512822</v>
      </c>
      <c r="AK12" s="49">
        <f t="shared" ref="AK12:AK13" si="47">AN12*$AK$1</f>
        <v>1.5657818256410259</v>
      </c>
      <c r="AL12" s="49">
        <f t="shared" si="0"/>
        <v>21.138054646153847</v>
      </c>
      <c r="AM12" s="51">
        <f t="shared" ref="AM12:AM13" si="48">(AN12-AL12)/AN12</f>
        <v>-7.9999999999999974E-2</v>
      </c>
      <c r="AN12" s="49">
        <f t="shared" si="11"/>
        <v>19.572272820512822</v>
      </c>
      <c r="AO12" s="50">
        <v>0.05</v>
      </c>
      <c r="AP12" s="49">
        <f t="shared" ref="AP12:AP13" si="49">BF12*AO12</f>
        <v>3.4994999999999998</v>
      </c>
      <c r="AQ12" s="50">
        <v>0.08</v>
      </c>
      <c r="AR12" s="49">
        <f t="shared" ref="AR12:AR13" si="50">BF12*AQ12</f>
        <v>5.5991999999999997</v>
      </c>
      <c r="AS12" s="50">
        <v>0.06</v>
      </c>
      <c r="AT12" s="49">
        <f t="shared" ref="AT12:AT13" si="51">BF12*AS12</f>
        <v>4.1993999999999998</v>
      </c>
      <c r="AU12" s="49">
        <v>0</v>
      </c>
      <c r="AV12" s="36" t="s">
        <v>72</v>
      </c>
      <c r="AW12" s="50">
        <v>0.25</v>
      </c>
      <c r="AX12" s="49">
        <f t="shared" ref="AX12:AX13" si="52">BF12*AW12</f>
        <v>17.497499999999999</v>
      </c>
      <c r="AY12" s="36" t="s">
        <v>73</v>
      </c>
      <c r="AZ12" s="50">
        <v>0</v>
      </c>
      <c r="BA12" s="52">
        <v>13</v>
      </c>
      <c r="BB12" s="49">
        <f t="shared" ref="BB12:BB13" si="53">IF(ISERROR(AP12+AR12+AT12+AU12+AX12+BA12),"",AP12+AR12+AT12+AU12+AX12+BA12)</f>
        <v>43.795599999999993</v>
      </c>
      <c r="BC12" s="49">
        <f t="shared" ref="BC12:BC13" si="54">AP12+AT12+AX12+BA12</f>
        <v>38.196399999999997</v>
      </c>
      <c r="BD12" s="49">
        <f t="shared" ref="BD12:BD13" si="55">AN12+AR12+BC12</f>
        <v>63.367872820512815</v>
      </c>
      <c r="BE12" s="53">
        <f t="shared" si="1"/>
        <v>9.4615333326006287E-2</v>
      </c>
      <c r="BF12" s="54">
        <v>69.989999999999995</v>
      </c>
      <c r="BG12" s="55" t="s">
        <v>78</v>
      </c>
      <c r="BH12" s="56"/>
    </row>
    <row r="13" spans="1:60" ht="75" x14ac:dyDescent="0.25">
      <c r="A13" s="34">
        <v>3</v>
      </c>
      <c r="B13" s="35"/>
      <c r="C13" s="35"/>
      <c r="D13" s="35" t="s">
        <v>58</v>
      </c>
      <c r="E13" s="35"/>
      <c r="F13" s="35" t="s">
        <v>59</v>
      </c>
      <c r="G13" s="36" t="s">
        <v>60</v>
      </c>
      <c r="H13" s="37" t="s">
        <v>61</v>
      </c>
      <c r="I13" s="37" t="s">
        <v>62</v>
      </c>
      <c r="J13" s="37" t="s">
        <v>63</v>
      </c>
      <c r="K13" s="38" t="s">
        <v>64</v>
      </c>
      <c r="L13" s="36" t="s">
        <v>79</v>
      </c>
      <c r="M13" s="57" t="s">
        <v>90</v>
      </c>
      <c r="N13" s="39" t="s">
        <v>93</v>
      </c>
      <c r="O13" s="39"/>
      <c r="P13" s="35" t="s">
        <v>68</v>
      </c>
      <c r="Q13" s="35" t="s">
        <v>69</v>
      </c>
      <c r="R13" s="40">
        <f>[24]CCD!$F$76</f>
        <v>130.5</v>
      </c>
      <c r="S13" s="41">
        <v>7.7</v>
      </c>
      <c r="T13" s="42">
        <f t="shared" si="41"/>
        <v>16.948051948051948</v>
      </c>
      <c r="U13" s="43">
        <v>16.95</v>
      </c>
      <c r="V13" s="44">
        <v>127</v>
      </c>
      <c r="W13" s="35" t="s">
        <v>70</v>
      </c>
      <c r="X13" s="45">
        <v>54</v>
      </c>
      <c r="Y13" s="45">
        <v>44</v>
      </c>
      <c r="Z13" s="45">
        <v>34</v>
      </c>
      <c r="AA13" s="41"/>
      <c r="AB13" s="46">
        <v>3</v>
      </c>
      <c r="AC13" s="47">
        <f t="shared" si="42"/>
        <v>8.0783999999999995E-2</v>
      </c>
      <c r="AD13" s="48">
        <f t="shared" si="43"/>
        <v>2413.8443256090318</v>
      </c>
      <c r="AE13" s="35">
        <v>3400</v>
      </c>
      <c r="AF13" s="49">
        <f t="shared" si="44"/>
        <v>1.4085415384615383</v>
      </c>
      <c r="AG13" s="36" t="s">
        <v>71</v>
      </c>
      <c r="AH13" s="50">
        <f t="shared" si="6"/>
        <v>0.22800000000000001</v>
      </c>
      <c r="AI13" s="49">
        <f t="shared" si="45"/>
        <v>3.8645999999999998</v>
      </c>
      <c r="AJ13" s="49">
        <f t="shared" si="46"/>
        <v>22.223141538461537</v>
      </c>
      <c r="AK13" s="49">
        <f t="shared" si="47"/>
        <v>1.7778513230769231</v>
      </c>
      <c r="AL13" s="49">
        <f t="shared" si="0"/>
        <v>24.00099286153846</v>
      </c>
      <c r="AM13" s="51">
        <f t="shared" si="48"/>
        <v>-8.0000000000000029E-2</v>
      </c>
      <c r="AN13" s="49">
        <f t="shared" si="11"/>
        <v>22.223141538461537</v>
      </c>
      <c r="AO13" s="50">
        <v>0.05</v>
      </c>
      <c r="AP13" s="49">
        <f t="shared" si="49"/>
        <v>3.9994999999999998</v>
      </c>
      <c r="AQ13" s="50">
        <v>0.08</v>
      </c>
      <c r="AR13" s="49">
        <f t="shared" si="50"/>
        <v>6.3991999999999996</v>
      </c>
      <c r="AS13" s="50">
        <v>0.06</v>
      </c>
      <c r="AT13" s="49">
        <f t="shared" si="51"/>
        <v>4.7993999999999994</v>
      </c>
      <c r="AU13" s="49">
        <v>0</v>
      </c>
      <c r="AV13" s="36" t="s">
        <v>72</v>
      </c>
      <c r="AW13" s="50">
        <v>0.25</v>
      </c>
      <c r="AX13" s="49">
        <f t="shared" si="52"/>
        <v>19.997499999999999</v>
      </c>
      <c r="AY13" s="36" t="s">
        <v>73</v>
      </c>
      <c r="AZ13" s="50">
        <v>0</v>
      </c>
      <c r="BA13" s="52">
        <v>13</v>
      </c>
      <c r="BB13" s="49">
        <f t="shared" si="53"/>
        <v>48.195599999999999</v>
      </c>
      <c r="BC13" s="49">
        <f t="shared" si="54"/>
        <v>41.796399999999998</v>
      </c>
      <c r="BD13" s="49">
        <f t="shared" si="55"/>
        <v>70.418741538461532</v>
      </c>
      <c r="BE13" s="53">
        <f t="shared" si="1"/>
        <v>0.11965568773019707</v>
      </c>
      <c r="BF13" s="54">
        <v>79.989999999999995</v>
      </c>
      <c r="BG13" s="55" t="s">
        <v>81</v>
      </c>
      <c r="BH13" s="56"/>
    </row>
  </sheetData>
  <sheetProtection insertRows="0" deleteRows="0" sort="0"/>
  <protectedRanges>
    <protectedRange sqref="BF2:BH4 L14:BE250 O2:BE2 AO3:BE4 AO5:BH10 A2:J250 O3:P13 L2:M13 Q3:AN10 Q11:BH13" name="Range1"/>
    <protectedRange sqref="K2:K255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[24]Data!#REF!</xm:f>
          </x14:formula1>
          <xm:sqref>P2:P13</xm:sqref>
        </x14:dataValidation>
        <x14:dataValidation type="list" allowBlank="1" showInputMessage="1" showErrorMessage="1">
          <x14:formula1>
            <xm:f>[24]ValueSelection!#REF!</xm:f>
          </x14:formula1>
          <xm:sqref>F2:F13</xm:sqref>
        </x14:dataValidation>
        <x14:dataValidation type="list" allowBlank="1" showInputMessage="1" showErrorMessage="1">
          <x14:formula1>
            <xm:f>[24]Data!#REF!</xm:f>
          </x14:formula1>
          <xm:sqref>Q2:Q13</xm:sqref>
        </x14:dataValidation>
        <x14:dataValidation type="list" allowBlank="1" showInputMessage="1" showErrorMessage="1">
          <x14:formula1>
            <xm:f>[24]Data!#REF!</xm:f>
          </x14:formula1>
          <xm:sqref>W2:W13</xm:sqref>
        </x14:dataValidation>
        <x14:dataValidation type="list" allowBlank="1" showInputMessage="1" showErrorMessage="1">
          <x14:formula1>
            <xm:f>[24]ValueSelection!#REF!</xm:f>
          </x14:formula1>
          <xm:sqref>D2:D13</xm:sqref>
        </x14:dataValidation>
        <x14:dataValidation type="list" allowBlank="1" showInputMessage="1" showErrorMessage="1">
          <x14:formula1>
            <xm:f>[24]ValueSelection!#REF!</xm:f>
          </x14:formula1>
          <xm:sqref>E2:E13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2026-04-27T07:20:50Z</dcterms:created>
  <dcterms:modified xsi:type="dcterms:W3CDTF">2026-04-27T07:24:39Z</dcterms:modified>
</cp:coreProperties>
</file>