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randed">[1]Lists!$F$6:$F$38</definedName>
    <definedName name="CATEGORY">[2]Sheet1!$DW$2:$DW$3</definedName>
    <definedName name="color">[1]Lists!$J$6:$J$29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own_Comforters">#REF!</definedName>
    <definedName name="Duvet_Covers">#REF!</definedName>
    <definedName name="Electrics">#REF!</definedName>
    <definedName name="foam">[2]Sheet1!$EC$2:$EC$3</definedName>
    <definedName name="Home_Décor">#REF!</definedName>
    <definedName name="Home_Décor.">#REF!</definedName>
    <definedName name="INITIALBUY">'[3]X-LIST'!$G$2:$G$7</definedName>
    <definedName name="KD">[2]Sheet1!$DS$2:$DS$2</definedName>
    <definedName name="Kids_Bath">#REF!</definedName>
    <definedName name="Kids_or_Teen">#REF!</definedName>
    <definedName name="LIFESTYLE">'[3]X-LIST'!$C$2:$C$7</definedName>
    <definedName name="Lighting_or_Candleholders">#REF!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[2]Sheet1!$EG$2:$EG$3</definedName>
    <definedName name="World1">[1]Lists!$H$6:$H$29</definedName>
    <definedName name="YN">'[4]Page 1 Sales and Forecast'!$AA$2:$AA$3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AE3" i="5" s="1"/>
  <c r="AE7" i="5" l="1"/>
  <c r="AE4" i="5"/>
  <c r="AE6" i="5"/>
  <c r="AE5" i="5" l="1"/>
  <c r="AE8" i="5"/>
  <c r="AE11" i="5" l="1"/>
  <c r="AE10" i="5"/>
  <c r="AE13" i="5"/>
  <c r="AE9" i="5"/>
  <c r="AE12" i="5"/>
  <c r="AE15" i="5" l="1"/>
  <c r="AE14" i="5"/>
  <c r="AE17" i="5"/>
  <c r="AE16" i="5"/>
  <c r="BB18" i="5" l="1"/>
  <c r="AD17" i="5"/>
  <c r="AB17" i="5"/>
  <c r="AD16" i="5"/>
  <c r="AB16" i="5"/>
  <c r="AD15" i="5"/>
  <c r="AB15" i="5"/>
  <c r="BD15" i="5"/>
  <c r="AD14" i="5"/>
  <c r="AB14" i="5"/>
  <c r="AD13" i="5"/>
  <c r="AB13" i="5"/>
  <c r="AD12" i="5"/>
  <c r="AB12" i="5"/>
  <c r="AD11" i="5"/>
  <c r="AB11" i="5"/>
  <c r="BD11" i="5"/>
  <c r="AD10" i="5"/>
  <c r="AB10" i="5"/>
  <c r="AI10" i="5"/>
  <c r="AD9" i="5"/>
  <c r="AB9" i="5"/>
  <c r="AD8" i="5"/>
  <c r="AB8" i="5"/>
  <c r="AD7" i="5"/>
  <c r="AB7" i="5"/>
  <c r="AD6" i="5"/>
  <c r="AB6" i="5"/>
  <c r="AD5" i="5"/>
  <c r="AB5" i="5"/>
  <c r="AD4" i="5"/>
  <c r="AB4" i="5"/>
  <c r="AD3" i="5"/>
  <c r="AB3" i="5"/>
  <c r="BD3" i="5"/>
  <c r="AD2" i="5"/>
  <c r="AB2" i="5"/>
  <c r="AF6" i="5" l="1"/>
  <c r="BD6" i="5"/>
  <c r="AI2" i="5"/>
  <c r="BD2" i="5"/>
  <c r="AI15" i="5"/>
  <c r="BD9" i="5"/>
  <c r="BD8" i="5"/>
  <c r="BD7" i="5"/>
  <c r="AI14" i="5"/>
  <c r="AI6" i="5"/>
  <c r="AJ6" i="5" s="1"/>
  <c r="BD10" i="5"/>
  <c r="AF2" i="5"/>
  <c r="BD14" i="5"/>
  <c r="AI3" i="5"/>
  <c r="AJ2" i="5" l="1"/>
  <c r="BD12" i="5"/>
  <c r="BD13" i="5"/>
  <c r="BD4" i="5"/>
  <c r="BD5" i="5"/>
  <c r="AI11" i="5"/>
  <c r="BD16" i="5"/>
  <c r="AI16" i="5"/>
  <c r="AF3" i="5"/>
  <c r="AJ3" i="5" s="1"/>
  <c r="AF7" i="5"/>
  <c r="AI4" i="5"/>
  <c r="AI7" i="5"/>
  <c r="BC6" i="5" l="1"/>
  <c r="BC14" i="5"/>
  <c r="AJ7" i="5"/>
  <c r="BD17" i="5"/>
  <c r="BD18" i="5" s="1"/>
  <c r="AI8" i="5"/>
  <c r="AI17" i="5"/>
  <c r="BC10" i="5"/>
  <c r="AI12" i="5"/>
  <c r="AI5" i="5"/>
  <c r="AF4" i="5"/>
  <c r="AJ4" i="5" s="1"/>
  <c r="AF8" i="5"/>
  <c r="BC2" i="5"/>
  <c r="AJ8" i="5" l="1"/>
  <c r="BC15" i="5"/>
  <c r="BC11" i="5"/>
  <c r="BC3" i="5"/>
  <c r="AI13" i="5"/>
  <c r="AF13" i="5"/>
  <c r="AF5" i="5"/>
  <c r="AJ5" i="5" s="1"/>
  <c r="AF12" i="5"/>
  <c r="AJ12" i="5" s="1"/>
  <c r="AF11" i="5"/>
  <c r="AJ11" i="5" s="1"/>
  <c r="AF10" i="5"/>
  <c r="AJ10" i="5" s="1"/>
  <c r="BC7" i="5"/>
  <c r="AI9" i="5"/>
  <c r="AJ13" i="5" l="1"/>
  <c r="BC17" i="5"/>
  <c r="BC12" i="5"/>
  <c r="AF17" i="5"/>
  <c r="AJ17" i="5" s="1"/>
  <c r="AF16" i="5"/>
  <c r="AJ16" i="5" s="1"/>
  <c r="AF15" i="5"/>
  <c r="AJ15" i="5" s="1"/>
  <c r="AF14" i="5"/>
  <c r="AJ14" i="5" s="1"/>
  <c r="AF9" i="5"/>
  <c r="AJ9" i="5" s="1"/>
  <c r="BC16" i="5"/>
  <c r="BC4" i="5"/>
  <c r="BC8" i="5"/>
  <c r="BC13" i="5" l="1"/>
  <c r="BC5" i="5"/>
  <c r="BC9" i="5"/>
  <c r="BC18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P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T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<sst xmlns="http://schemas.openxmlformats.org/spreadsheetml/2006/main" count="264" uniqueCount="95">
  <si>
    <t>Brand</t>
  </si>
  <si>
    <t>BeautySleep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</si>
  <si>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</si>
  <si>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</si>
  <si>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</si>
  <si>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</si>
  <si>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</si>
  <si>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</si>
  <si>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</si>
  <si>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</si>
  <si>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</si>
  <si>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</si>
  <si>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</si>
  <si>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</si>
  <si>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</si>
  <si>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</si>
  <si>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</si>
  <si>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</si>
  <si>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</si>
  <si>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</si>
  <si>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</si>
  <si>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</si>
  <si>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</si>
  <si>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</si>
  <si>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</si>
  <si>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</si>
  <si>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</si>
  <si>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</si>
  <si>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</si>
  <si>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</si>
  <si>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</si>
  <si>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</si>
  <si>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</si>
  <si>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</si>
  <si>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</si>
  <si>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</si>
  <si>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</si>
  <si>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</si>
  <si>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 1.37</t>
  </si>
  <si>
    <t>LDP Cost CAD</t>
  </si>
  <si>
    <t>RTV (DA and Return) %</t>
  </si>
  <si>
    <t>RTV (DA and Return) $</t>
  </si>
  <si>
    <t>Beautyrest Royalty %</t>
  </si>
  <si>
    <t>Beautyrest Royalty $</t>
  </si>
  <si>
    <t>Royalty %</t>
  </si>
  <si>
    <t>Royalty $</t>
  </si>
  <si>
    <t>MD Allowance %</t>
  </si>
  <si>
    <t>MD Allowance $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</si>
  <si>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</si>
  <si>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</si>
  <si>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</si>
  <si>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</si>
  <si>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</si>
  <si>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</si>
  <si>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</si>
  <si>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</si>
  <si>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</si>
  <si>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</si>
  <si>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Beautyrest Sleep 5%</t>
  </si>
  <si>
    <t>120gsm Solid Microfiber</t>
  </si>
  <si>
    <t>100% Polyester 120gsm Solid Microfiber Sheet Set</t>
  </si>
  <si>
    <t>Solid Microfiber Sheets</t>
  </si>
  <si>
    <t>Beautyrest Sleep Brand, 100% Polyester, 120gsm Solid Microfiber Sheet, Twill Weave, 1" elastic, Self fabric bag packaging</t>
  </si>
  <si>
    <t>Twin: 66×96"/39×80+14"/21×32“(2)</t>
  </si>
  <si>
    <t>Set</t>
  </si>
  <si>
    <t>Normal</t>
  </si>
  <si>
    <t>6301.40.0000</t>
  </si>
  <si>
    <t>120gsm Printed Microfiber</t>
  </si>
  <si>
    <t>100% Polyester 120gsm Printed Microfiber Sheet Set</t>
  </si>
  <si>
    <t>Printed Microfiber Sheets</t>
  </si>
  <si>
    <t>Beautyrest Sleep Brand, 100% Polyester, 120gsm Printed Microfiber Sheet, Twill Weave, 1" elastic, Self fabric bag packaging</t>
  </si>
  <si>
    <t>Pascoe Purple</t>
  </si>
  <si>
    <t>Double: 81×96”/54×76+17“/21×32”(4)</t>
  </si>
  <si>
    <t>Queen:90"x106"/21"x33"(4)/60"x80"+16"</t>
  </si>
  <si>
    <t>King:108"x106"/21"x42"(4)/78"x80"+16"</t>
  </si>
  <si>
    <t>Cream</t>
  </si>
  <si>
    <t>Blue</t>
  </si>
  <si>
    <t>Hassen Grey</t>
  </si>
  <si>
    <t>6301.40.0000</t>
    <phoneticPr fontId="20" type="noConversion"/>
  </si>
  <si>
    <t>BS20-0088</t>
  </si>
  <si>
    <t>BS20-0089</t>
  </si>
  <si>
    <t>BS20-0090</t>
  </si>
  <si>
    <t>BS20-0091</t>
  </si>
  <si>
    <t>BS20-0092</t>
  </si>
  <si>
    <t>BS20-0093</t>
  </si>
  <si>
    <t>BS20-0094</t>
  </si>
  <si>
    <t>BS20-0095</t>
  </si>
  <si>
    <t>BS20-0096</t>
  </si>
  <si>
    <t>BS20-0097</t>
  </si>
  <si>
    <t>BS20-0098</t>
  </si>
  <si>
    <t>BS20-0099</t>
  </si>
  <si>
    <t>BS20-0087</t>
    <phoneticPr fontId="5" type="noConversion"/>
  </si>
  <si>
    <t>BS20-0100</t>
  </si>
  <si>
    <t>BS20-0101</t>
  </si>
  <si>
    <t>BS20-0102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</si>
</sst>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-F800]dddd\,\ mmmm\ dd\,\ yyyy"/>
    <numFmt numFmtId="177" formatCode="_ \¥* #,##0.00_ ;_ \¥* \-#,##0.00_ ;_ \¥* &quot;-&quot;??_ ;_ @_ "/>
    <numFmt numFmtId="178" formatCode="_(&quot;$&quot;* #,##0.00_);_(&quot;$&quot;* \(#,##0.00\);_(&quot;$&quot;* &quot;-&quot;??_);_(@_)"/>
    <numFmt numFmtId="179" formatCode="[$$-409]#,##0.00"/>
    <numFmt numFmtId="180" formatCode="&quot;$&quot;#,##0.00"/>
    <numFmt numFmtId="188" formatCode="0.0%"/>
    <numFmt numFmtId="191" formatCode="0_);[Red]\(0\)"/>
    <numFmt numFmtId="192" formatCode="0.0"/>
    <numFmt numFmtId="193" formatCode="&quot;$&quot;#,##0.0000"/>
    <numFmt numFmtId="194" formatCode="&quot;$&quot;#,##0.00000"/>
    <numFmt numFmtId="195" formatCode="&quot;$&quot;#,##0.000"/>
  </numFmts>
  <fonts count="2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2"/>
      <color theme="1"/>
      <name val="等线"/>
      <charset val="134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7">
    <xf numFmtId="176" fontId="0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0" fontId="2" fillId="0" borderId="0"/>
    <xf numFmtId="176" fontId="2" fillId="0" borderId="0"/>
    <xf numFmtId="176" fontId="19" fillId="0" borderId="0"/>
    <xf numFmtId="176" fontId="2" fillId="0" borderId="0"/>
    <xf numFmtId="0" fontId="19" fillId="0" borderId="0"/>
    <xf numFmtId="0" fontId="6" fillId="0" borderId="0"/>
    <xf numFmtId="176" fontId="17" fillId="0" borderId="0"/>
    <xf numFmtId="176" fontId="2" fillId="0" borderId="0"/>
    <xf numFmtId="176" fontId="6" fillId="0" borderId="0"/>
    <xf numFmtId="0" fontId="2" fillId="0" borderId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76" fontId="2" fillId="0" borderId="0"/>
    <xf numFmtId="176" fontId="6" fillId="0" borderId="0">
      <alignment vertical="center"/>
    </xf>
    <xf numFmtId="176" fontId="6" fillId="0" borderId="0"/>
    <xf numFmtId="0" fontId="6" fillId="0" borderId="0"/>
    <xf numFmtId="178" fontId="6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6" fontId="2" fillId="0" borderId="0"/>
    <xf numFmtId="176" fontId="2" fillId="0" borderId="0"/>
    <xf numFmtId="179" fontId="2" fillId="0" borderId="0"/>
    <xf numFmtId="0" fontId="2" fillId="0" borderId="0"/>
    <xf numFmtId="176" fontId="2" fillId="0" borderId="0"/>
  </cellStyleXfs>
  <cellXfs count="80">
    <xf numFmtId="176" fontId="0" fillId="0" borderId="0" xfId="0"/>
    <xf numFmtId="176" fontId="19" fillId="0" borderId="0" xfId="8"/>
    <xf numFmtId="176" fontId="7" fillId="0" borderId="0" xfId="8" applyFont="1"/>
    <xf numFmtId="176" fontId="19" fillId="0" borderId="0" xfId="8" applyAlignment="1">
      <alignment horizontal="center" wrapText="1"/>
    </xf>
    <xf numFmtId="176" fontId="19" fillId="0" borderId="0" xfId="8" applyAlignment="1">
      <alignment wrapText="1"/>
    </xf>
    <xf numFmtId="180" fontId="19" fillId="0" borderId="0" xfId="8" applyNumberFormat="1" applyAlignment="1">
      <alignment wrapText="1"/>
    </xf>
    <xf numFmtId="192" fontId="19" fillId="0" borderId="0" xfId="8" applyNumberFormat="1" applyAlignment="1">
      <alignment wrapText="1"/>
    </xf>
    <xf numFmtId="2" fontId="19" fillId="0" borderId="0" xfId="8" applyNumberFormat="1" applyAlignment="1">
      <alignment wrapText="1"/>
    </xf>
    <xf numFmtId="1" fontId="19" fillId="0" borderId="0" xfId="8" applyNumberFormat="1" applyAlignment="1">
      <alignment wrapText="1"/>
    </xf>
    <xf numFmtId="43" fontId="19" fillId="0" borderId="0" xfId="8" applyNumberFormat="1" applyAlignment="1">
      <alignment wrapText="1"/>
    </xf>
    <xf numFmtId="10" fontId="19" fillId="0" borderId="0" xfId="8" applyNumberFormat="1" applyAlignment="1">
      <alignment wrapText="1"/>
    </xf>
    <xf numFmtId="193" fontId="19" fillId="0" borderId="0" xfId="8" applyNumberFormat="1" applyAlignment="1">
      <alignment wrapText="1"/>
    </xf>
    <xf numFmtId="176" fontId="1" fillId="0" borderId="1" xfId="8" applyFont="1" applyBorder="1" applyAlignment="1">
      <alignment horizontal="left" wrapText="1"/>
    </xf>
    <xf numFmtId="176" fontId="1" fillId="5" borderId="1" xfId="8" applyFont="1" applyFill="1" applyBorder="1" applyAlignment="1">
      <alignment horizontal="left" wrapText="1"/>
    </xf>
    <xf numFmtId="176" fontId="3" fillId="5" borderId="1" xfId="8" applyFont="1" applyFill="1" applyBorder="1" applyAlignment="1">
      <alignment horizontal="left" wrapText="1"/>
    </xf>
    <xf numFmtId="176" fontId="3" fillId="3" borderId="1" xfId="8" applyFont="1" applyFill="1" applyBorder="1" applyAlignment="1">
      <alignment horizontal="left" wrapText="1"/>
    </xf>
    <xf numFmtId="176" fontId="1" fillId="3" borderId="1" xfId="8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left" wrapText="1"/>
    </xf>
    <xf numFmtId="0" fontId="1" fillId="5" borderId="1" xfId="0" applyNumberFormat="1" applyFont="1" applyFill="1" applyBorder="1" applyAlignment="1">
      <alignment horizontal="left" wrapText="1"/>
    </xf>
    <xf numFmtId="0" fontId="1" fillId="5" borderId="1" xfId="10" applyFont="1" applyFill="1" applyBorder="1" applyAlignment="1">
      <alignment horizontal="left" wrapText="1"/>
    </xf>
    <xf numFmtId="180" fontId="1" fillId="4" borderId="0" xfId="8" applyNumberFormat="1" applyFont="1" applyFill="1" applyAlignment="1">
      <alignment horizontal="left" wrapText="1"/>
    </xf>
    <xf numFmtId="180" fontId="1" fillId="6" borderId="2" xfId="8" applyNumberFormat="1" applyFont="1" applyFill="1" applyBorder="1" applyAlignment="1">
      <alignment horizontal="left" wrapText="1"/>
    </xf>
    <xf numFmtId="176" fontId="3" fillId="0" borderId="1" xfId="8" applyFont="1" applyBorder="1" applyAlignment="1">
      <alignment horizontal="left" wrapText="1"/>
    </xf>
    <xf numFmtId="192" fontId="1" fillId="0" borderId="1" xfId="8" applyNumberFormat="1" applyFont="1" applyBorder="1" applyAlignment="1">
      <alignment horizontal="left" wrapText="1"/>
    </xf>
    <xf numFmtId="2" fontId="1" fillId="0" borderId="1" xfId="8" applyNumberFormat="1" applyFont="1" applyBorder="1" applyAlignment="1">
      <alignment horizontal="left" wrapText="1"/>
    </xf>
    <xf numFmtId="1" fontId="1" fillId="0" borderId="1" xfId="8" applyNumberFormat="1" applyFont="1" applyBorder="1" applyAlignment="1">
      <alignment horizontal="left" wrapText="1"/>
    </xf>
    <xf numFmtId="43" fontId="9" fillId="0" borderId="1" xfId="9" applyNumberFormat="1" applyFont="1" applyBorder="1" applyAlignment="1">
      <alignment horizontal="left" wrapText="1"/>
    </xf>
    <xf numFmtId="2" fontId="1" fillId="0" borderId="1" xfId="9" applyNumberFormat="1" applyFont="1" applyBorder="1" applyAlignment="1">
      <alignment horizontal="left" wrapText="1"/>
    </xf>
    <xf numFmtId="1" fontId="9" fillId="0" borderId="1" xfId="9" applyNumberFormat="1" applyFont="1" applyBorder="1" applyAlignment="1">
      <alignment horizontal="left" wrapText="1"/>
    </xf>
    <xf numFmtId="180" fontId="9" fillId="0" borderId="1" xfId="9" applyNumberFormat="1" applyFont="1" applyBorder="1" applyAlignment="1">
      <alignment horizontal="left" wrapText="1"/>
    </xf>
    <xf numFmtId="10" fontId="1" fillId="0" borderId="1" xfId="8" applyNumberFormat="1" applyFont="1" applyBorder="1" applyAlignment="1">
      <alignment horizontal="left" wrapText="1"/>
    </xf>
    <xf numFmtId="180" fontId="9" fillId="3" borderId="1" xfId="9" applyNumberFormat="1" applyFont="1" applyFill="1" applyBorder="1" applyAlignment="1">
      <alignment horizontal="left" wrapText="1"/>
    </xf>
    <xf numFmtId="180" fontId="9" fillId="2" borderId="1" xfId="9" applyNumberFormat="1" applyFont="1" applyFill="1" applyBorder="1" applyAlignment="1">
      <alignment horizontal="left" wrapText="1"/>
    </xf>
    <xf numFmtId="10" fontId="9" fillId="2" borderId="1" xfId="9" applyNumberFormat="1" applyFont="1" applyFill="1" applyBorder="1" applyAlignment="1">
      <alignment horizontal="left" wrapText="1"/>
    </xf>
    <xf numFmtId="180" fontId="10" fillId="7" borderId="1" xfId="9" applyNumberFormat="1" applyFont="1" applyFill="1" applyBorder="1" applyAlignment="1">
      <alignment horizontal="left" wrapText="1"/>
    </xf>
    <xf numFmtId="180" fontId="1" fillId="2" borderId="1" xfId="9" applyNumberFormat="1" applyFont="1" applyFill="1" applyBorder="1" applyAlignment="1">
      <alignment horizontal="left" wrapText="1"/>
    </xf>
    <xf numFmtId="0" fontId="1" fillId="0" borderId="1" xfId="10" applyFont="1" applyBorder="1" applyAlignment="1">
      <alignment horizontal="left" wrapText="1"/>
    </xf>
    <xf numFmtId="193" fontId="9" fillId="0" borderId="1" xfId="9" applyNumberFormat="1" applyFont="1" applyBorder="1" applyAlignment="1">
      <alignment horizontal="left" wrapText="1"/>
    </xf>
    <xf numFmtId="0" fontId="19" fillId="0" borderId="1" xfId="8" applyNumberFormat="1" applyBorder="1" applyAlignment="1">
      <alignment horizontal="left"/>
    </xf>
    <xf numFmtId="176" fontId="19" fillId="0" borderId="1" xfId="8" applyBorder="1" applyAlignment="1">
      <alignment horizontal="left"/>
    </xf>
    <xf numFmtId="176" fontId="0" fillId="0" borderId="1" xfId="25" applyFont="1" applyBorder="1" applyAlignment="1">
      <alignment horizontal="left"/>
    </xf>
    <xf numFmtId="191" fontId="0" fillId="0" borderId="1" xfId="25" applyNumberFormat="1" applyFont="1" applyBorder="1" applyAlignment="1">
      <alignment horizontal="left"/>
    </xf>
    <xf numFmtId="49" fontId="0" fillId="0" borderId="1" xfId="25" applyNumberFormat="1" applyFont="1" applyBorder="1" applyAlignment="1">
      <alignment horizontal="left"/>
    </xf>
    <xf numFmtId="180" fontId="19" fillId="0" borderId="2" xfId="8" applyNumberFormat="1" applyBorder="1" applyAlignment="1">
      <alignment horizontal="left" wrapText="1"/>
    </xf>
    <xf numFmtId="1" fontId="11" fillId="0" borderId="1" xfId="11" applyNumberFormat="1" applyFont="1" applyBorder="1" applyAlignment="1">
      <alignment horizontal="left" vertical="center" wrapText="1"/>
    </xf>
    <xf numFmtId="2" fontId="19" fillId="0" borderId="1" xfId="8" applyNumberFormat="1" applyBorder="1" applyAlignment="1">
      <alignment horizontal="left"/>
    </xf>
    <xf numFmtId="43" fontId="19" fillId="8" borderId="1" xfId="8" applyNumberFormat="1" applyFill="1" applyBorder="1" applyAlignment="1">
      <alignment horizontal="left"/>
    </xf>
    <xf numFmtId="1" fontId="19" fillId="8" borderId="1" xfId="8" applyNumberFormat="1" applyFill="1" applyBorder="1" applyAlignment="1">
      <alignment horizontal="left"/>
    </xf>
    <xf numFmtId="3" fontId="19" fillId="0" borderId="1" xfId="8" applyNumberFormat="1" applyBorder="1" applyAlignment="1">
      <alignment horizontal="left"/>
    </xf>
    <xf numFmtId="180" fontId="19" fillId="8" borderId="1" xfId="8" applyNumberFormat="1" applyFill="1" applyBorder="1" applyAlignment="1">
      <alignment horizontal="left"/>
    </xf>
    <xf numFmtId="188" fontId="19" fillId="0" borderId="1" xfId="8" applyNumberFormat="1" applyBorder="1" applyAlignment="1">
      <alignment horizontal="left"/>
    </xf>
    <xf numFmtId="194" fontId="19" fillId="8" borderId="1" xfId="8" applyNumberFormat="1" applyFill="1" applyBorder="1" applyAlignment="1">
      <alignment horizontal="left"/>
    </xf>
    <xf numFmtId="0" fontId="12" fillId="0" borderId="1" xfId="18" applyNumberFormat="1" applyFont="1" applyFill="1" applyBorder="1" applyAlignment="1" applyProtection="1">
      <alignment horizontal="left" vertical="center"/>
    </xf>
    <xf numFmtId="178" fontId="13" fillId="0" borderId="1" xfId="32" applyNumberFormat="1" applyFont="1" applyBorder="1" applyAlignment="1">
      <alignment horizontal="left" vertical="center"/>
    </xf>
    <xf numFmtId="10" fontId="19" fillId="0" borderId="1" xfId="8" applyNumberFormat="1" applyBorder="1" applyAlignment="1">
      <alignment horizontal="left"/>
    </xf>
    <xf numFmtId="195" fontId="19" fillId="8" borderId="1" xfId="8" applyNumberFormat="1" applyFill="1" applyBorder="1" applyAlignment="1">
      <alignment horizontal="left"/>
    </xf>
    <xf numFmtId="10" fontId="0" fillId="8" borderId="1" xfId="17" applyNumberFormat="1" applyFont="1" applyFill="1" applyBorder="1" applyAlignment="1">
      <alignment horizontal="left"/>
    </xf>
    <xf numFmtId="176" fontId="7" fillId="0" borderId="1" xfId="8" applyFont="1" applyBorder="1" applyAlignment="1">
      <alignment horizontal="left"/>
    </xf>
    <xf numFmtId="180" fontId="7" fillId="0" borderId="2" xfId="8" applyNumberFormat="1" applyFont="1" applyBorder="1" applyAlignment="1">
      <alignment horizontal="left" wrapText="1"/>
    </xf>
    <xf numFmtId="2" fontId="7" fillId="0" borderId="1" xfId="8" applyNumberFormat="1" applyFont="1" applyBorder="1" applyAlignment="1">
      <alignment horizontal="left"/>
    </xf>
    <xf numFmtId="1" fontId="14" fillId="0" borderId="1" xfId="11" applyNumberFormat="1" applyFont="1" applyBorder="1" applyAlignment="1">
      <alignment horizontal="left" vertical="center" wrapText="1"/>
    </xf>
    <xf numFmtId="43" fontId="7" fillId="8" borderId="1" xfId="8" applyNumberFormat="1" applyFont="1" applyFill="1" applyBorder="1" applyAlignment="1">
      <alignment horizontal="left"/>
    </xf>
    <xf numFmtId="1" fontId="7" fillId="8" borderId="1" xfId="8" applyNumberFormat="1" applyFont="1" applyFill="1" applyBorder="1" applyAlignment="1">
      <alignment horizontal="left"/>
    </xf>
    <xf numFmtId="3" fontId="7" fillId="0" borderId="1" xfId="8" applyNumberFormat="1" applyFont="1" applyBorder="1" applyAlignment="1">
      <alignment horizontal="left"/>
    </xf>
    <xf numFmtId="180" fontId="7" fillId="8" borderId="1" xfId="8" applyNumberFormat="1" applyFont="1" applyFill="1" applyBorder="1" applyAlignment="1">
      <alignment horizontal="left"/>
    </xf>
    <xf numFmtId="194" fontId="7" fillId="8" borderId="1" xfId="8" applyNumberFormat="1" applyFont="1" applyFill="1" applyBorder="1" applyAlignment="1">
      <alignment horizontal="left"/>
    </xf>
    <xf numFmtId="0" fontId="15" fillId="0" borderId="1" xfId="18" applyNumberFormat="1" applyFont="1" applyFill="1" applyBorder="1" applyAlignment="1" applyProtection="1">
      <alignment horizontal="left" vertical="center"/>
    </xf>
    <xf numFmtId="178" fontId="16" fillId="0" borderId="1" xfId="32" applyNumberFormat="1" applyFont="1" applyBorder="1" applyAlignment="1">
      <alignment horizontal="left" vertical="center"/>
    </xf>
    <xf numFmtId="10" fontId="7" fillId="0" borderId="1" xfId="8" applyNumberFormat="1" applyFont="1" applyBorder="1" applyAlignment="1">
      <alignment horizontal="left"/>
    </xf>
    <xf numFmtId="195" fontId="7" fillId="8" borderId="1" xfId="8" applyNumberFormat="1" applyFont="1" applyFill="1" applyBorder="1" applyAlignment="1">
      <alignment horizontal="left"/>
    </xf>
    <xf numFmtId="0" fontId="7" fillId="0" borderId="1" xfId="8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/>
    </xf>
    <xf numFmtId="0" fontId="19" fillId="0" borderId="0" xfId="8" applyNumberFormat="1" applyAlignment="1">
      <alignment horizontal="left" wrapText="1"/>
    </xf>
    <xf numFmtId="0" fontId="19" fillId="0" borderId="0" xfId="8" applyNumberFormat="1" applyAlignment="1">
      <alignment wrapText="1"/>
    </xf>
    <xf numFmtId="176" fontId="2" fillId="0" borderId="1" xfId="0" applyFont="1" applyBorder="1"/>
    <xf numFmtId="0" fontId="19" fillId="0" borderId="2" xfId="8" applyNumberFormat="1" applyBorder="1" applyAlignment="1">
      <alignment horizontal="left" wrapText="1"/>
    </xf>
    <xf numFmtId="0" fontId="7" fillId="0" borderId="2" xfId="8" applyNumberFormat="1" applyFont="1" applyBorder="1" applyAlignment="1">
      <alignment horizontal="left" wrapText="1"/>
    </xf>
    <xf numFmtId="0" fontId="12" fillId="0" borderId="1" xfId="8" applyNumberFormat="1" applyFont="1" applyBorder="1" applyAlignment="1">
      <alignment horizontal="left"/>
    </xf>
    <xf numFmtId="0" fontId="1" fillId="0" borderId="1" xfId="8" applyNumberFormat="1" applyFont="1" applyBorder="1" applyAlignment="1">
      <alignment horizontal="left"/>
    </xf>
    <xf numFmtId="0" fontId="8" fillId="0" borderId="1" xfId="8" applyNumberFormat="1" applyFont="1" applyBorder="1" applyAlignment="1">
      <alignment horizontal="left"/>
    </xf>
  </cellXfs>
  <cellStyles count="37">
    <cellStyle name=" 1" xfId="1"/>
    <cellStyle name=" 1 2" xfId="2"/>
    <cellStyle name="Currency 2 2" xfId="3"/>
    <cellStyle name="Currency 2 2 2" xfId="4"/>
    <cellStyle name="Currency_JCP 75 grams MF sheet set 04072011 hellen 2" xfId="5"/>
    <cellStyle name="Normal 1" xfId="6"/>
    <cellStyle name="Normal 1 2" xfId="7"/>
    <cellStyle name="Normal 2" xfId="8"/>
    <cellStyle name="Normal 2 18 2" xfId="9"/>
    <cellStyle name="Normal 2 31" xfId="10"/>
    <cellStyle name="Normal 28" xfId="11"/>
    <cellStyle name="Normal 3 2 15" xfId="12"/>
    <cellStyle name="Normal 35" xfId="13"/>
    <cellStyle name="Normal 52" xfId="14"/>
    <cellStyle name="Normal_08Fall market pillow&amp;MPD&amp;CMF 2" xfId="15"/>
    <cellStyle name="Percent 17" xfId="16"/>
    <cellStyle name="Percent 2" xfId="17"/>
    <cellStyle name="Percent 2 2 2" xfId="18"/>
    <cellStyle name="Style 1" xfId="19"/>
    <cellStyle name="百分比 2" xfId="20"/>
    <cellStyle name="百分比 2 2" xfId="21"/>
    <cellStyle name="百分比 3" xfId="22"/>
    <cellStyle name="百分比 5" xfId="23"/>
    <cellStyle name="常规" xfId="0" builtinId="0"/>
    <cellStyle name="常规 14 2" xfId="24"/>
    <cellStyle name="常规 18" xfId="25"/>
    <cellStyle name="常规 2" xfId="26"/>
    <cellStyle name="常规 3" xfId="27"/>
    <cellStyle name="常规 7" xfId="28"/>
    <cellStyle name="货币 2" xfId="29"/>
    <cellStyle name="货币 3" xfId="30"/>
    <cellStyle name="千位分隔 4" xfId="31"/>
    <cellStyle name="样式 1 2" xfId="32"/>
    <cellStyle name="样式 1 2 2" xfId="33"/>
    <cellStyle name="样式 1 3" xfId="34"/>
    <cellStyle name="样式 1 3 2" xfId="35"/>
    <cellStyle name="样式 1 5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Users\sarah.chen\AppData\Local\Microsoft\Windows\Temporary%20Internet%20Files\Content.Outlook\RBUPAN03\Window%20Pane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.sharepoint.com\Msfs05\data1\Documents%20and%20Settings\tm50891\Local%20Settings\Temporary%20Internet%20Files\OLK106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stco%20CA%20DI%20120gsm%20Microfiber%20Commitment%204-3-2026%20(Eco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EC Order"/>
      <sheetName val="Internal Commitment"/>
      <sheetName val="CHN 01-30-2026"/>
      <sheetName val="ValueSelect"/>
      <sheetName val="Data"/>
    </sheetNames>
    <sheetDataSet>
      <sheetData sheetId="0" refreshError="1"/>
      <sheetData sheetId="1" refreshError="1"/>
      <sheetData sheetId="2" refreshError="1"/>
      <sheetData sheetId="3">
        <row r="5">
          <cell r="O5">
            <v>5400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9"/>
  <sheetViews>
    <sheetView tabSelected="1" topLeftCell="R1" zoomScale="99" zoomScaleNormal="99" workbookViewId="0">
      <selection activeCell="V22" sqref="V20:AS22"/>
    </sheetView>
  </sheetViews>
  <sheetFormatPr defaultColWidth="9.140625" defaultRowHeight="15"/>
  <cols>
    <col min="1" max="1" width="10.140625" style="3" customWidth="1"/>
    <col min="2" max="2" width="7.140625" style="4" customWidth="1"/>
    <col min="3" max="4" width="8.42578125" style="4" customWidth="1"/>
    <col min="5" max="5" width="12.42578125" style="4" customWidth="1"/>
    <col min="6" max="6" width="18.7109375" style="4" customWidth="1"/>
    <col min="7" max="7" width="15.5703125" style="4" customWidth="1"/>
    <col min="8" max="8" width="25.140625" style="4" customWidth="1"/>
    <col min="9" max="9" width="39.7109375" style="4" customWidth="1"/>
    <col min="10" max="10" width="26" style="4" customWidth="1"/>
    <col min="11" max="11" width="52.140625" style="4" customWidth="1"/>
    <col min="12" max="12" width="39.140625" style="4" customWidth="1"/>
    <col min="13" max="13" width="18" style="4" customWidth="1"/>
    <col min="14" max="14" width="11.7109375" style="4" customWidth="1"/>
    <col min="15" max="18" width="15" style="4" customWidth="1"/>
    <col min="19" max="19" width="8.85546875" style="4" customWidth="1"/>
    <col min="20" max="20" width="8.85546875" style="5" customWidth="1"/>
    <col min="21" max="21" width="8.5703125" style="5" customWidth="1"/>
    <col min="22" max="22" width="9.42578125" style="4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7" customWidth="1"/>
    <col min="27" max="27" width="6.28515625" style="8" customWidth="1"/>
    <col min="28" max="28" width="11.42578125" style="9" customWidth="1"/>
    <col min="29" max="29" width="10" style="7" customWidth="1"/>
    <col min="30" max="30" width="9.85546875" style="8" customWidth="1"/>
    <col min="31" max="31" width="7.85546875" style="4" customWidth="1"/>
    <col min="32" max="32" width="9" style="5" customWidth="1"/>
    <col min="33" max="33" width="14.140625" style="4" customWidth="1"/>
    <col min="34" max="34" width="8.42578125" style="10" customWidth="1"/>
    <col min="35" max="35" width="10.7109375" style="5" customWidth="1"/>
    <col min="36" max="36" width="11.28515625" style="5" customWidth="1"/>
    <col min="37" max="39" width="8.7109375" style="10" customWidth="1"/>
    <col min="40" max="40" width="8.7109375" style="5" customWidth="1"/>
    <col min="41" max="41" width="8.7109375" style="10" customWidth="1"/>
    <col min="42" max="42" width="8.7109375" style="5" customWidth="1"/>
    <col min="43" max="43" width="8.7109375" style="10" customWidth="1"/>
    <col min="44" max="44" width="8.7109375" style="5" customWidth="1"/>
    <col min="45" max="45" width="8.7109375" style="10" customWidth="1"/>
    <col min="46" max="47" width="8.7109375" style="5" customWidth="1"/>
    <col min="48" max="48" width="8.7109375" style="10" customWidth="1"/>
    <col min="49" max="49" width="8.7109375" style="5" customWidth="1"/>
    <col min="50" max="50" width="9.140625" style="5" customWidth="1"/>
    <col min="51" max="51" width="11.140625" style="5" customWidth="1"/>
    <col min="52" max="52" width="7.7109375" style="5" customWidth="1"/>
    <col min="53" max="53" width="12.140625" style="5" customWidth="1"/>
    <col min="54" max="54" width="14" style="4" customWidth="1"/>
    <col min="55" max="55" width="15.28515625" style="4"/>
    <col min="56" max="56" width="14.85546875" style="11" customWidth="1"/>
    <col min="57" max="57" width="15" style="5" customWidth="1"/>
    <col min="58" max="16384" width="9.140625" style="4"/>
  </cols>
  <sheetData>
    <row r="1" spans="1:57" ht="68.099999999999994" customHeight="1">
      <c r="A1" s="12" t="s">
        <v>4</v>
      </c>
      <c r="B1" s="12" t="s">
        <v>5</v>
      </c>
      <c r="C1" s="13" t="s">
        <v>6</v>
      </c>
      <c r="D1" s="13" t="s">
        <v>7</v>
      </c>
      <c r="E1" s="14" t="s">
        <v>0</v>
      </c>
      <c r="F1" s="14" t="s">
        <v>2</v>
      </c>
      <c r="G1" s="15" t="s">
        <v>8</v>
      </c>
      <c r="H1" s="13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7" t="s">
        <v>15</v>
      </c>
      <c r="O1" s="18" t="s">
        <v>16</v>
      </c>
      <c r="P1" s="18" t="s">
        <v>17</v>
      </c>
      <c r="Q1" s="19" t="s">
        <v>18</v>
      </c>
      <c r="R1" s="19" t="s">
        <v>19</v>
      </c>
      <c r="S1" s="16" t="s">
        <v>20</v>
      </c>
      <c r="T1" s="20" t="s">
        <v>21</v>
      </c>
      <c r="U1" s="21" t="s">
        <v>22</v>
      </c>
      <c r="V1" s="22" t="s">
        <v>23</v>
      </c>
      <c r="W1" s="23" t="s">
        <v>24</v>
      </c>
      <c r="X1" s="23" t="s">
        <v>25</v>
      </c>
      <c r="Y1" s="23" t="s">
        <v>26</v>
      </c>
      <c r="Z1" s="24" t="s">
        <v>27</v>
      </c>
      <c r="AA1" s="25" t="s">
        <v>28</v>
      </c>
      <c r="AB1" s="26" t="s">
        <v>29</v>
      </c>
      <c r="AC1" s="27" t="s">
        <v>30</v>
      </c>
      <c r="AD1" s="28" t="s">
        <v>31</v>
      </c>
      <c r="AE1" s="12" t="s">
        <v>32</v>
      </c>
      <c r="AF1" s="29" t="s">
        <v>33</v>
      </c>
      <c r="AG1" s="12" t="s">
        <v>34</v>
      </c>
      <c r="AH1" s="30" t="s">
        <v>35</v>
      </c>
      <c r="AI1" s="31" t="s">
        <v>36</v>
      </c>
      <c r="AJ1" s="29" t="s">
        <v>37</v>
      </c>
      <c r="AK1" s="30" t="s">
        <v>38</v>
      </c>
      <c r="AL1" s="30" t="s">
        <v>39</v>
      </c>
      <c r="AM1" s="30" t="s">
        <v>40</v>
      </c>
      <c r="AN1" s="29" t="s">
        <v>41</v>
      </c>
      <c r="AO1" s="30" t="s">
        <v>42</v>
      </c>
      <c r="AP1" s="29" t="s">
        <v>43</v>
      </c>
      <c r="AQ1" s="30" t="s">
        <v>44</v>
      </c>
      <c r="AR1" s="29" t="s">
        <v>45</v>
      </c>
      <c r="AS1" s="30" t="s">
        <v>46</v>
      </c>
      <c r="AT1" s="29" t="s">
        <v>47</v>
      </c>
      <c r="AU1" s="30" t="s">
        <v>48</v>
      </c>
      <c r="AV1" s="29" t="s">
        <v>49</v>
      </c>
      <c r="AW1" s="29" t="s">
        <v>50</v>
      </c>
      <c r="AX1" s="32" t="s">
        <v>51</v>
      </c>
      <c r="AY1" s="33" t="s">
        <v>52</v>
      </c>
      <c r="AZ1" s="34" t="s">
        <v>53</v>
      </c>
      <c r="BA1" s="35" t="s">
        <v>54</v>
      </c>
      <c r="BB1" s="36" t="s">
        <v>55</v>
      </c>
      <c r="BC1" s="37" t="s">
        <v>56</v>
      </c>
      <c r="BD1" s="29" t="s">
        <v>57</v>
      </c>
      <c r="BE1" s="4"/>
    </row>
    <row r="2" spans="1:57" s="1" customFormat="1">
      <c r="A2" s="38">
        <v>1</v>
      </c>
      <c r="B2" s="39"/>
      <c r="C2" s="39"/>
      <c r="D2" s="39"/>
      <c r="E2" s="39" t="s">
        <v>1</v>
      </c>
      <c r="F2" s="39" t="s">
        <v>58</v>
      </c>
      <c r="G2" s="39" t="s">
        <v>3</v>
      </c>
      <c r="H2" s="39" t="s">
        <v>59</v>
      </c>
      <c r="I2" s="39" t="s">
        <v>60</v>
      </c>
      <c r="J2" s="39" t="s">
        <v>61</v>
      </c>
      <c r="K2" s="39" t="s">
        <v>62</v>
      </c>
      <c r="L2" s="39" t="s">
        <v>63</v>
      </c>
      <c r="M2" s="39" t="s">
        <v>75</v>
      </c>
      <c r="N2" s="40"/>
      <c r="O2" s="41">
        <v>2058641</v>
      </c>
      <c r="P2" s="40"/>
      <c r="Q2" s="74" t="s">
        <v>91</v>
      </c>
      <c r="R2" s="42"/>
      <c r="S2" s="39" t="s">
        <v>64</v>
      </c>
      <c r="T2" s="43">
        <v>0</v>
      </c>
      <c r="U2" s="75">
        <v>5.5</v>
      </c>
      <c r="V2" s="39" t="s">
        <v>65</v>
      </c>
      <c r="W2" s="44">
        <v>118</v>
      </c>
      <c r="X2" s="44">
        <v>93</v>
      </c>
      <c r="Y2" s="44">
        <v>114</v>
      </c>
      <c r="Z2" s="45"/>
      <c r="AA2" s="44">
        <v>160</v>
      </c>
      <c r="AB2" s="46">
        <f t="shared" ref="AB2:AB5" si="0">IF(W2="","",W2*X2*Y2/1000000)</f>
        <v>1.25</v>
      </c>
      <c r="AC2" s="45">
        <v>44</v>
      </c>
      <c r="AD2" s="47">
        <f t="shared" ref="AD2:AD5" si="1">AC2*AA2</f>
        <v>7040</v>
      </c>
      <c r="AE2" s="48">
        <f>'[5]Internal Commitment'!O5</f>
        <v>5400</v>
      </c>
      <c r="AF2" s="49">
        <f t="shared" ref="AF2:AF5" si="2">IF(ISERROR(AE2/AD2),"",AE2/AD2)</f>
        <v>0.77</v>
      </c>
      <c r="AG2" s="57" t="s">
        <v>78</v>
      </c>
      <c r="AH2" s="50">
        <v>0.17</v>
      </c>
      <c r="AI2" s="51">
        <f>IF(ISERROR(U2*AH2),"",U2*AH2)</f>
        <v>0.93500000000000005</v>
      </c>
      <c r="AJ2" s="49">
        <f>IF(ISERROR(U2+AF2+AI2),"",U2+AF2+AI2)</f>
        <v>7.21</v>
      </c>
      <c r="AK2" s="52">
        <v>1.37</v>
      </c>
      <c r="AL2" s="53">
        <v>9.8800000000000008</v>
      </c>
      <c r="AM2" s="54">
        <v>0.1</v>
      </c>
      <c r="AN2" s="49">
        <v>0.72</v>
      </c>
      <c r="AO2" s="54">
        <v>0.05</v>
      </c>
      <c r="AP2" s="49">
        <v>0.36</v>
      </c>
      <c r="AQ2" s="54"/>
      <c r="AR2" s="49">
        <v>0</v>
      </c>
      <c r="AS2" s="54">
        <v>0.05</v>
      </c>
      <c r="AT2" s="49">
        <v>0.36</v>
      </c>
      <c r="AU2" s="54">
        <v>0</v>
      </c>
      <c r="AV2" s="49">
        <v>0</v>
      </c>
      <c r="AW2" s="49">
        <v>1.44</v>
      </c>
      <c r="AX2" s="55">
        <v>6.94</v>
      </c>
      <c r="AY2" s="56">
        <v>3.61E-2</v>
      </c>
      <c r="AZ2" s="77">
        <v>7.2</v>
      </c>
      <c r="BA2" s="78">
        <v>8.6999999999999993</v>
      </c>
      <c r="BB2" s="38">
        <v>320</v>
      </c>
      <c r="BC2" s="49">
        <f t="shared" ref="BC2:BC5" si="3">IF(ISERROR(AX2*BB2),"",AX2*BB2)</f>
        <v>2220.8000000000002</v>
      </c>
      <c r="BD2" s="49">
        <f t="shared" ref="BD2:BD5" si="4">IF(ISERROR(BA2*BB2),"",BA2*BB2)</f>
        <v>2784</v>
      </c>
    </row>
    <row r="3" spans="1:57" s="1" customFormat="1">
      <c r="A3" s="38">
        <v>2</v>
      </c>
      <c r="B3" s="39"/>
      <c r="C3" s="39"/>
      <c r="D3" s="39"/>
      <c r="E3" s="39" t="s">
        <v>1</v>
      </c>
      <c r="F3" s="39" t="s">
        <v>58</v>
      </c>
      <c r="G3" s="39" t="s">
        <v>3</v>
      </c>
      <c r="H3" s="39" t="s">
        <v>59</v>
      </c>
      <c r="I3" s="39" t="s">
        <v>60</v>
      </c>
      <c r="J3" s="39" t="s">
        <v>61</v>
      </c>
      <c r="K3" s="39" t="s">
        <v>62</v>
      </c>
      <c r="L3" s="39" t="s">
        <v>63</v>
      </c>
      <c r="M3" s="39" t="s">
        <v>76</v>
      </c>
      <c r="N3" s="40"/>
      <c r="O3" s="41">
        <v>2058642</v>
      </c>
      <c r="P3" s="40"/>
      <c r="Q3" s="74" t="s">
        <v>79</v>
      </c>
      <c r="R3" s="42"/>
      <c r="S3" s="39" t="s">
        <v>64</v>
      </c>
      <c r="T3" s="43">
        <v>0</v>
      </c>
      <c r="U3" s="75">
        <v>5.5</v>
      </c>
      <c r="V3" s="39" t="s">
        <v>65</v>
      </c>
      <c r="W3" s="44">
        <v>118</v>
      </c>
      <c r="X3" s="44">
        <v>93</v>
      </c>
      <c r="Y3" s="44">
        <v>114</v>
      </c>
      <c r="Z3" s="45"/>
      <c r="AA3" s="44">
        <v>160</v>
      </c>
      <c r="AB3" s="46">
        <f t="shared" si="0"/>
        <v>1.25</v>
      </c>
      <c r="AC3" s="45">
        <v>44</v>
      </c>
      <c r="AD3" s="47">
        <f t="shared" si="1"/>
        <v>7040</v>
      </c>
      <c r="AE3" s="48">
        <f t="shared" ref="AE3:AE5" si="5">AE2</f>
        <v>5400</v>
      </c>
      <c r="AF3" s="49">
        <f t="shared" si="2"/>
        <v>0.77</v>
      </c>
      <c r="AG3" s="39" t="s">
        <v>66</v>
      </c>
      <c r="AH3" s="50">
        <v>0.17</v>
      </c>
      <c r="AI3" s="51">
        <f>IF(ISERROR(U3*AH3),"",U3*AH3)</f>
        <v>0.93500000000000005</v>
      </c>
      <c r="AJ3" s="49">
        <f>IF(ISERROR(U3+AF3+AI3),"",U3+AF3+AI3)</f>
        <v>7.21</v>
      </c>
      <c r="AK3" s="52">
        <v>1.37</v>
      </c>
      <c r="AL3" s="53">
        <v>9.8800000000000008</v>
      </c>
      <c r="AM3" s="54">
        <v>0.1</v>
      </c>
      <c r="AN3" s="49">
        <v>0.72</v>
      </c>
      <c r="AO3" s="54">
        <v>0.05</v>
      </c>
      <c r="AP3" s="49">
        <v>0.36</v>
      </c>
      <c r="AQ3" s="54"/>
      <c r="AR3" s="49">
        <v>0</v>
      </c>
      <c r="AS3" s="54">
        <v>0.05</v>
      </c>
      <c r="AT3" s="49">
        <v>0.36</v>
      </c>
      <c r="AU3" s="54">
        <v>0</v>
      </c>
      <c r="AV3" s="49">
        <v>0</v>
      </c>
      <c r="AW3" s="49">
        <v>1.44</v>
      </c>
      <c r="AX3" s="55">
        <v>6.94</v>
      </c>
      <c r="AY3" s="56">
        <v>3.61E-2</v>
      </c>
      <c r="AZ3" s="77">
        <v>7.2</v>
      </c>
      <c r="BA3" s="78">
        <v>8.6999999999999993</v>
      </c>
      <c r="BB3" s="38">
        <v>320</v>
      </c>
      <c r="BC3" s="49">
        <f t="shared" si="3"/>
        <v>2220.8000000000002</v>
      </c>
      <c r="BD3" s="49">
        <f t="shared" si="4"/>
        <v>2784</v>
      </c>
    </row>
    <row r="4" spans="1:57" s="1" customFormat="1">
      <c r="A4" s="38">
        <v>3</v>
      </c>
      <c r="B4" s="39"/>
      <c r="C4" s="39"/>
      <c r="D4" s="39"/>
      <c r="E4" s="39" t="s">
        <v>1</v>
      </c>
      <c r="F4" s="39" t="s">
        <v>58</v>
      </c>
      <c r="G4" s="39" t="s">
        <v>3</v>
      </c>
      <c r="H4" s="39" t="s">
        <v>67</v>
      </c>
      <c r="I4" s="39" t="s">
        <v>68</v>
      </c>
      <c r="J4" s="39" t="s">
        <v>69</v>
      </c>
      <c r="K4" s="39" t="s">
        <v>70</v>
      </c>
      <c r="L4" s="39" t="s">
        <v>63</v>
      </c>
      <c r="M4" s="39" t="s">
        <v>77</v>
      </c>
      <c r="N4" s="40"/>
      <c r="O4" s="41">
        <v>2058643</v>
      </c>
      <c r="P4" s="40"/>
      <c r="Q4" s="74" t="s">
        <v>80</v>
      </c>
      <c r="R4" s="42"/>
      <c r="S4" s="39" t="s">
        <v>64</v>
      </c>
      <c r="T4" s="43">
        <v>0</v>
      </c>
      <c r="U4" s="75">
        <v>5.5</v>
      </c>
      <c r="V4" s="39" t="s">
        <v>65</v>
      </c>
      <c r="W4" s="44">
        <v>118</v>
      </c>
      <c r="X4" s="44">
        <v>93</v>
      </c>
      <c r="Y4" s="44">
        <v>114</v>
      </c>
      <c r="Z4" s="45"/>
      <c r="AA4" s="44">
        <v>160</v>
      </c>
      <c r="AB4" s="46">
        <f t="shared" si="0"/>
        <v>1.25</v>
      </c>
      <c r="AC4" s="45">
        <v>44</v>
      </c>
      <c r="AD4" s="47">
        <f t="shared" si="1"/>
        <v>7040</v>
      </c>
      <c r="AE4" s="48">
        <f t="shared" si="5"/>
        <v>5400</v>
      </c>
      <c r="AF4" s="49">
        <f t="shared" si="2"/>
        <v>0.77</v>
      </c>
      <c r="AG4" s="39" t="s">
        <v>66</v>
      </c>
      <c r="AH4" s="50">
        <v>0.17</v>
      </c>
      <c r="AI4" s="51">
        <f>IF(ISERROR(U4*AH4),"",U4*AH4)</f>
        <v>0.93500000000000005</v>
      </c>
      <c r="AJ4" s="49">
        <f>IF(ISERROR(U4+AF4+AI4),"",U4+AF4+AI4)</f>
        <v>7.21</v>
      </c>
      <c r="AK4" s="52">
        <v>1.37</v>
      </c>
      <c r="AL4" s="53">
        <v>9.8800000000000008</v>
      </c>
      <c r="AM4" s="54">
        <v>0.1</v>
      </c>
      <c r="AN4" s="49">
        <v>0.72</v>
      </c>
      <c r="AO4" s="54">
        <v>0.05</v>
      </c>
      <c r="AP4" s="49">
        <v>0.36</v>
      </c>
      <c r="AQ4" s="54"/>
      <c r="AR4" s="49">
        <v>0</v>
      </c>
      <c r="AS4" s="54">
        <v>0.05</v>
      </c>
      <c r="AT4" s="49">
        <v>0.36</v>
      </c>
      <c r="AU4" s="54">
        <v>0</v>
      </c>
      <c r="AV4" s="49">
        <v>0</v>
      </c>
      <c r="AW4" s="49">
        <v>1.44</v>
      </c>
      <c r="AX4" s="55">
        <v>6.94</v>
      </c>
      <c r="AY4" s="56">
        <v>3.61E-2</v>
      </c>
      <c r="AZ4" s="77">
        <v>7.2</v>
      </c>
      <c r="BA4" s="78">
        <v>8.6999999999999993</v>
      </c>
      <c r="BB4" s="38">
        <v>160</v>
      </c>
      <c r="BC4" s="49">
        <f t="shared" si="3"/>
        <v>1110.4000000000001</v>
      </c>
      <c r="BD4" s="49">
        <f t="shared" si="4"/>
        <v>1392</v>
      </c>
    </row>
    <row r="5" spans="1:57" s="1" customFormat="1">
      <c r="A5" s="38">
        <v>4</v>
      </c>
      <c r="B5" s="39"/>
      <c r="C5" s="39"/>
      <c r="D5" s="39"/>
      <c r="E5" s="39" t="s">
        <v>1</v>
      </c>
      <c r="F5" s="39" t="s">
        <v>58</v>
      </c>
      <c r="G5" s="39" t="s">
        <v>3</v>
      </c>
      <c r="H5" s="39" t="s">
        <v>67</v>
      </c>
      <c r="I5" s="39" t="s">
        <v>68</v>
      </c>
      <c r="J5" s="39" t="s">
        <v>69</v>
      </c>
      <c r="K5" s="39" t="s">
        <v>70</v>
      </c>
      <c r="L5" s="39" t="s">
        <v>63</v>
      </c>
      <c r="M5" s="39" t="s">
        <v>71</v>
      </c>
      <c r="N5" s="40"/>
      <c r="O5" s="41">
        <v>2058644</v>
      </c>
      <c r="P5" s="40"/>
      <c r="Q5" s="74" t="s">
        <v>81</v>
      </c>
      <c r="R5" s="42"/>
      <c r="S5" s="39" t="s">
        <v>64</v>
      </c>
      <c r="T5" s="43">
        <v>0</v>
      </c>
      <c r="U5" s="75">
        <v>5.5</v>
      </c>
      <c r="V5" s="39" t="s">
        <v>65</v>
      </c>
      <c r="W5" s="44">
        <v>118</v>
      </c>
      <c r="X5" s="44">
        <v>93</v>
      </c>
      <c r="Y5" s="44">
        <v>114</v>
      </c>
      <c r="Z5" s="45"/>
      <c r="AA5" s="44">
        <v>160</v>
      </c>
      <c r="AB5" s="46">
        <f t="shared" si="0"/>
        <v>1.25</v>
      </c>
      <c r="AC5" s="45">
        <v>44</v>
      </c>
      <c r="AD5" s="47">
        <f t="shared" si="1"/>
        <v>7040</v>
      </c>
      <c r="AE5" s="48">
        <f t="shared" si="5"/>
        <v>5400</v>
      </c>
      <c r="AF5" s="49">
        <f t="shared" si="2"/>
        <v>0.77</v>
      </c>
      <c r="AG5" s="39" t="s">
        <v>66</v>
      </c>
      <c r="AH5" s="50">
        <v>0.17</v>
      </c>
      <c r="AI5" s="51">
        <f>IF(ISERROR(U5*AH5),"",U5*AH5)</f>
        <v>0.93500000000000005</v>
      </c>
      <c r="AJ5" s="49">
        <f>IF(ISERROR(U5+AF5+AI5),"",U5+AF5+AI5)</f>
        <v>7.21</v>
      </c>
      <c r="AK5" s="52">
        <v>1.37</v>
      </c>
      <c r="AL5" s="53">
        <v>9.8800000000000008</v>
      </c>
      <c r="AM5" s="54">
        <v>0.1</v>
      </c>
      <c r="AN5" s="49">
        <v>0.72</v>
      </c>
      <c r="AO5" s="54">
        <v>0.05</v>
      </c>
      <c r="AP5" s="49">
        <v>0.36</v>
      </c>
      <c r="AQ5" s="54"/>
      <c r="AR5" s="49">
        <v>0</v>
      </c>
      <c r="AS5" s="54">
        <v>0.05</v>
      </c>
      <c r="AT5" s="49">
        <v>0.36</v>
      </c>
      <c r="AU5" s="54">
        <v>0</v>
      </c>
      <c r="AV5" s="49">
        <v>0</v>
      </c>
      <c r="AW5" s="49">
        <v>1.44</v>
      </c>
      <c r="AX5" s="55">
        <v>6.94</v>
      </c>
      <c r="AY5" s="56">
        <v>3.61E-2</v>
      </c>
      <c r="AZ5" s="77">
        <v>7.2</v>
      </c>
      <c r="BA5" s="78">
        <v>8.6999999999999993</v>
      </c>
      <c r="BB5" s="38">
        <v>160</v>
      </c>
      <c r="BC5" s="49">
        <f t="shared" si="3"/>
        <v>1110.4000000000001</v>
      </c>
      <c r="BD5" s="49">
        <f t="shared" si="4"/>
        <v>1392</v>
      </c>
    </row>
    <row r="6" spans="1:57" s="1" customFormat="1">
      <c r="A6" s="38">
        <v>6</v>
      </c>
      <c r="B6" s="39"/>
      <c r="C6" s="39"/>
      <c r="D6" s="39"/>
      <c r="E6" s="39" t="s">
        <v>1</v>
      </c>
      <c r="F6" s="39" t="s">
        <v>58</v>
      </c>
      <c r="G6" s="39" t="s">
        <v>3</v>
      </c>
      <c r="H6" s="39" t="s">
        <v>59</v>
      </c>
      <c r="I6" s="39" t="s">
        <v>60</v>
      </c>
      <c r="J6" s="39" t="s">
        <v>61</v>
      </c>
      <c r="K6" s="39" t="s">
        <v>62</v>
      </c>
      <c r="L6" s="39" t="s">
        <v>72</v>
      </c>
      <c r="M6" s="39" t="s">
        <v>75</v>
      </c>
      <c r="N6" s="40"/>
      <c r="O6" s="41">
        <v>2058645</v>
      </c>
      <c r="P6" s="40"/>
      <c r="Q6" s="74" t="s">
        <v>82</v>
      </c>
      <c r="R6" s="42"/>
      <c r="S6" s="39" t="s">
        <v>64</v>
      </c>
      <c r="T6" s="43">
        <v>0</v>
      </c>
      <c r="U6" s="75">
        <v>7.2</v>
      </c>
      <c r="V6" s="39" t="s">
        <v>65</v>
      </c>
      <c r="W6" s="44">
        <v>118</v>
      </c>
      <c r="X6" s="44">
        <v>93</v>
      </c>
      <c r="Y6" s="44">
        <v>114</v>
      </c>
      <c r="Z6" s="45"/>
      <c r="AA6" s="44">
        <v>128</v>
      </c>
      <c r="AB6" s="46">
        <f t="shared" ref="AB6:AB9" si="6">IF(W6="","",W6*X6*Y6/1000000)</f>
        <v>1.25</v>
      </c>
      <c r="AC6" s="45">
        <v>44</v>
      </c>
      <c r="AD6" s="47">
        <f t="shared" ref="AD6:AD9" si="7">AC6*AA6</f>
        <v>5632</v>
      </c>
      <c r="AE6" s="48">
        <f>AE2</f>
        <v>5400</v>
      </c>
      <c r="AF6" s="49">
        <f t="shared" ref="AF6:AF9" si="8">IF(ISERROR(AE6/AD6),"",AE6/AD6)</f>
        <v>0.96</v>
      </c>
      <c r="AG6" s="39" t="s">
        <v>66</v>
      </c>
      <c r="AH6" s="50">
        <v>0.17</v>
      </c>
      <c r="AI6" s="51">
        <f>IF(ISERROR(U6*AH6),"",U6*AH6)</f>
        <v>1.224</v>
      </c>
      <c r="AJ6" s="49">
        <f>IF(ISERROR(U6+AF6+AI6),"",U6+AF6+AI6)</f>
        <v>9.3800000000000008</v>
      </c>
      <c r="AK6" s="52">
        <v>1.37</v>
      </c>
      <c r="AL6" s="53">
        <v>12.85</v>
      </c>
      <c r="AM6" s="54">
        <v>0.1</v>
      </c>
      <c r="AN6" s="49">
        <v>0.89</v>
      </c>
      <c r="AO6" s="54">
        <v>0.05</v>
      </c>
      <c r="AP6" s="49">
        <v>0.44</v>
      </c>
      <c r="AQ6" s="54"/>
      <c r="AR6" s="49">
        <v>0</v>
      </c>
      <c r="AS6" s="54">
        <v>0.05</v>
      </c>
      <c r="AT6" s="49">
        <v>0.44</v>
      </c>
      <c r="AU6" s="54">
        <v>0</v>
      </c>
      <c r="AV6" s="49">
        <v>0</v>
      </c>
      <c r="AW6" s="49">
        <v>1.77</v>
      </c>
      <c r="AX6" s="55">
        <v>8.9700000000000006</v>
      </c>
      <c r="AY6" s="56">
        <v>-8.9999999999999993E-3</v>
      </c>
      <c r="AZ6" s="77">
        <v>8.89</v>
      </c>
      <c r="BA6" s="78">
        <v>15.34</v>
      </c>
      <c r="BB6" s="38">
        <v>384</v>
      </c>
      <c r="BC6" s="49">
        <f t="shared" ref="BC6:BC9" si="9">IF(ISERROR(AX6*BB6),"",AX6*BB6)</f>
        <v>3444.48</v>
      </c>
      <c r="BD6" s="49">
        <f t="shared" ref="BD6:BD9" si="10">IF(ISERROR(BA6*BB6),"",BA6*BB6)</f>
        <v>5890.56</v>
      </c>
    </row>
    <row r="7" spans="1:57" customFormat="1">
      <c r="A7" s="38">
        <v>7</v>
      </c>
      <c r="B7" s="39"/>
      <c r="C7" s="39"/>
      <c r="D7" s="39"/>
      <c r="E7" s="39" t="s">
        <v>1</v>
      </c>
      <c r="F7" s="39" t="s">
        <v>58</v>
      </c>
      <c r="G7" s="39" t="s">
        <v>3</v>
      </c>
      <c r="H7" s="39" t="s">
        <v>59</v>
      </c>
      <c r="I7" s="39" t="s">
        <v>60</v>
      </c>
      <c r="J7" s="39" t="s">
        <v>61</v>
      </c>
      <c r="K7" s="39" t="s">
        <v>62</v>
      </c>
      <c r="L7" s="39" t="s">
        <v>72</v>
      </c>
      <c r="M7" s="39" t="s">
        <v>76</v>
      </c>
      <c r="N7" s="40"/>
      <c r="O7" s="41">
        <v>2058648</v>
      </c>
      <c r="P7" s="40"/>
      <c r="Q7" s="74" t="s">
        <v>83</v>
      </c>
      <c r="R7" s="42"/>
      <c r="S7" s="39" t="s">
        <v>64</v>
      </c>
      <c r="T7" s="43">
        <v>0</v>
      </c>
      <c r="U7" s="75">
        <v>7.2</v>
      </c>
      <c r="V7" s="39" t="s">
        <v>65</v>
      </c>
      <c r="W7" s="44">
        <v>118</v>
      </c>
      <c r="X7" s="44">
        <v>93</v>
      </c>
      <c r="Y7" s="44">
        <v>114</v>
      </c>
      <c r="Z7" s="45"/>
      <c r="AA7" s="44">
        <v>128</v>
      </c>
      <c r="AB7" s="46">
        <f t="shared" si="6"/>
        <v>1.25</v>
      </c>
      <c r="AC7" s="45">
        <v>44</v>
      </c>
      <c r="AD7" s="47">
        <f t="shared" si="7"/>
        <v>5632</v>
      </c>
      <c r="AE7" s="48">
        <f>AE3</f>
        <v>5400</v>
      </c>
      <c r="AF7" s="49">
        <f t="shared" si="8"/>
        <v>0.96</v>
      </c>
      <c r="AG7" s="39" t="s">
        <v>66</v>
      </c>
      <c r="AH7" s="50">
        <v>0.17</v>
      </c>
      <c r="AI7" s="51">
        <f>IF(ISERROR(U7*AH7),"",U7*AH7)</f>
        <v>1.224</v>
      </c>
      <c r="AJ7" s="49">
        <f>IF(ISERROR(U7+AF7+AI7),"",U7+AF7+AI7)</f>
        <v>9.3800000000000008</v>
      </c>
      <c r="AK7" s="52">
        <v>1.37</v>
      </c>
      <c r="AL7" s="53">
        <v>12.85</v>
      </c>
      <c r="AM7" s="54">
        <v>0.1</v>
      </c>
      <c r="AN7" s="49">
        <v>0.89</v>
      </c>
      <c r="AO7" s="54">
        <v>0.05</v>
      </c>
      <c r="AP7" s="49">
        <v>0.44</v>
      </c>
      <c r="AQ7" s="54"/>
      <c r="AR7" s="49">
        <v>0</v>
      </c>
      <c r="AS7" s="54">
        <v>0.05</v>
      </c>
      <c r="AT7" s="49">
        <v>0.44</v>
      </c>
      <c r="AU7" s="54">
        <v>0</v>
      </c>
      <c r="AV7" s="49">
        <v>0</v>
      </c>
      <c r="AW7" s="49">
        <v>1.77</v>
      </c>
      <c r="AX7" s="55">
        <v>8.9700000000000006</v>
      </c>
      <c r="AY7" s="56">
        <v>-8.9999999999999993E-3</v>
      </c>
      <c r="AZ7" s="77">
        <v>8.89</v>
      </c>
      <c r="BA7" s="78">
        <v>15.34</v>
      </c>
      <c r="BB7" s="38">
        <v>256</v>
      </c>
      <c r="BC7" s="49">
        <f t="shared" si="9"/>
        <v>2296.3200000000002</v>
      </c>
      <c r="BD7" s="49">
        <f t="shared" si="10"/>
        <v>3927.04</v>
      </c>
    </row>
    <row r="8" spans="1:57" customFormat="1">
      <c r="A8" s="38">
        <v>8</v>
      </c>
      <c r="B8" s="39"/>
      <c r="C8" s="39"/>
      <c r="D8" s="39"/>
      <c r="E8" s="39" t="s">
        <v>1</v>
      </c>
      <c r="F8" s="39" t="s">
        <v>58</v>
      </c>
      <c r="G8" s="39" t="s">
        <v>3</v>
      </c>
      <c r="H8" s="39" t="s">
        <v>67</v>
      </c>
      <c r="I8" s="39" t="s">
        <v>68</v>
      </c>
      <c r="J8" s="39" t="s">
        <v>69</v>
      </c>
      <c r="K8" s="39" t="s">
        <v>70</v>
      </c>
      <c r="L8" s="39" t="s">
        <v>72</v>
      </c>
      <c r="M8" s="39" t="s">
        <v>77</v>
      </c>
      <c r="N8" s="40"/>
      <c r="O8" s="41">
        <v>2058649</v>
      </c>
      <c r="P8" s="40"/>
      <c r="Q8" s="74" t="s">
        <v>84</v>
      </c>
      <c r="R8" s="42"/>
      <c r="S8" s="39" t="s">
        <v>64</v>
      </c>
      <c r="T8" s="43">
        <v>0</v>
      </c>
      <c r="U8" s="75">
        <v>7.2</v>
      </c>
      <c r="V8" s="39" t="s">
        <v>65</v>
      </c>
      <c r="W8" s="44">
        <v>118</v>
      </c>
      <c r="X8" s="44">
        <v>93</v>
      </c>
      <c r="Y8" s="44">
        <v>114</v>
      </c>
      <c r="Z8" s="45"/>
      <c r="AA8" s="44">
        <v>128</v>
      </c>
      <c r="AB8" s="46">
        <f t="shared" si="6"/>
        <v>1.25</v>
      </c>
      <c r="AC8" s="45">
        <v>44</v>
      </c>
      <c r="AD8" s="47">
        <f t="shared" si="7"/>
        <v>5632</v>
      </c>
      <c r="AE8" s="48">
        <f>AE4</f>
        <v>5400</v>
      </c>
      <c r="AF8" s="49">
        <f t="shared" si="8"/>
        <v>0.96</v>
      </c>
      <c r="AG8" s="39" t="s">
        <v>66</v>
      </c>
      <c r="AH8" s="50">
        <v>0.17</v>
      </c>
      <c r="AI8" s="51">
        <f>IF(ISERROR(U8*AH8),"",U8*AH8)</f>
        <v>1.224</v>
      </c>
      <c r="AJ8" s="49">
        <f>IF(ISERROR(U8+AF8+AI8),"",U8+AF8+AI8)</f>
        <v>9.3800000000000008</v>
      </c>
      <c r="AK8" s="52">
        <v>1.37</v>
      </c>
      <c r="AL8" s="53">
        <v>12.85</v>
      </c>
      <c r="AM8" s="54">
        <v>0.1</v>
      </c>
      <c r="AN8" s="49">
        <v>0.89</v>
      </c>
      <c r="AO8" s="54">
        <v>0.05</v>
      </c>
      <c r="AP8" s="49">
        <v>0.44</v>
      </c>
      <c r="AQ8" s="54"/>
      <c r="AR8" s="49">
        <v>0</v>
      </c>
      <c r="AS8" s="54">
        <v>0.05</v>
      </c>
      <c r="AT8" s="49">
        <v>0.44</v>
      </c>
      <c r="AU8" s="54">
        <v>0</v>
      </c>
      <c r="AV8" s="49">
        <v>0</v>
      </c>
      <c r="AW8" s="49">
        <v>1.77</v>
      </c>
      <c r="AX8" s="55">
        <v>8.9700000000000006</v>
      </c>
      <c r="AY8" s="56">
        <v>-8.9999999999999993E-3</v>
      </c>
      <c r="AZ8" s="77">
        <v>8.89</v>
      </c>
      <c r="BA8" s="78">
        <v>15.34</v>
      </c>
      <c r="BB8" s="38">
        <v>256</v>
      </c>
      <c r="BC8" s="49">
        <f t="shared" si="9"/>
        <v>2296.3200000000002</v>
      </c>
      <c r="BD8" s="49">
        <f t="shared" si="10"/>
        <v>3927.04</v>
      </c>
    </row>
    <row r="9" spans="1:57" customFormat="1">
      <c r="A9" s="38">
        <v>9</v>
      </c>
      <c r="B9" s="39"/>
      <c r="C9" s="39"/>
      <c r="D9" s="39"/>
      <c r="E9" s="39" t="s">
        <v>1</v>
      </c>
      <c r="F9" s="39" t="s">
        <v>58</v>
      </c>
      <c r="G9" s="39" t="s">
        <v>3</v>
      </c>
      <c r="H9" s="39" t="s">
        <v>67</v>
      </c>
      <c r="I9" s="39" t="s">
        <v>68</v>
      </c>
      <c r="J9" s="39" t="s">
        <v>69</v>
      </c>
      <c r="K9" s="39" t="s">
        <v>70</v>
      </c>
      <c r="L9" s="39" t="s">
        <v>72</v>
      </c>
      <c r="M9" s="39" t="s">
        <v>71</v>
      </c>
      <c r="N9" s="40"/>
      <c r="O9" s="41">
        <v>2058650</v>
      </c>
      <c r="P9" s="40"/>
      <c r="Q9" s="74" t="s">
        <v>85</v>
      </c>
      <c r="R9" s="42"/>
      <c r="S9" s="39" t="s">
        <v>64</v>
      </c>
      <c r="T9" s="43">
        <v>0</v>
      </c>
      <c r="U9" s="75">
        <v>7.2</v>
      </c>
      <c r="V9" s="39" t="s">
        <v>65</v>
      </c>
      <c r="W9" s="44">
        <v>118</v>
      </c>
      <c r="X9" s="44">
        <v>93</v>
      </c>
      <c r="Y9" s="44">
        <v>114</v>
      </c>
      <c r="Z9" s="45"/>
      <c r="AA9" s="44">
        <v>128</v>
      </c>
      <c r="AB9" s="46">
        <f t="shared" si="6"/>
        <v>1.25</v>
      </c>
      <c r="AC9" s="45">
        <v>44</v>
      </c>
      <c r="AD9" s="47">
        <f t="shared" si="7"/>
        <v>5632</v>
      </c>
      <c r="AE9" s="48">
        <f>AE5</f>
        <v>5400</v>
      </c>
      <c r="AF9" s="49">
        <f t="shared" si="8"/>
        <v>0.96</v>
      </c>
      <c r="AG9" s="39" t="s">
        <v>66</v>
      </c>
      <c r="AH9" s="50">
        <v>0.17</v>
      </c>
      <c r="AI9" s="51">
        <f>IF(ISERROR(U9*AH9),"",U9*AH9)</f>
        <v>1.224</v>
      </c>
      <c r="AJ9" s="49">
        <f>IF(ISERROR(U9+AF9+AI9),"",U9+AF9+AI9)</f>
        <v>9.3800000000000008</v>
      </c>
      <c r="AK9" s="52">
        <v>1.37</v>
      </c>
      <c r="AL9" s="53">
        <v>12.85</v>
      </c>
      <c r="AM9" s="54">
        <v>0.1</v>
      </c>
      <c r="AN9" s="49">
        <v>0.89</v>
      </c>
      <c r="AO9" s="54">
        <v>0.05</v>
      </c>
      <c r="AP9" s="49">
        <v>0.44</v>
      </c>
      <c r="AQ9" s="54"/>
      <c r="AR9" s="49">
        <v>0</v>
      </c>
      <c r="AS9" s="54">
        <v>0.05</v>
      </c>
      <c r="AT9" s="49">
        <v>0.44</v>
      </c>
      <c r="AU9" s="54">
        <v>0</v>
      </c>
      <c r="AV9" s="49">
        <v>0</v>
      </c>
      <c r="AW9" s="49">
        <v>1.77</v>
      </c>
      <c r="AX9" s="55">
        <v>8.9700000000000006</v>
      </c>
      <c r="AY9" s="56">
        <v>-8.9999999999999993E-3</v>
      </c>
      <c r="AZ9" s="77">
        <v>8.89</v>
      </c>
      <c r="BA9" s="78">
        <v>15.34</v>
      </c>
      <c r="BB9" s="38">
        <v>128</v>
      </c>
      <c r="BC9" s="49">
        <f t="shared" si="9"/>
        <v>1148.1600000000001</v>
      </c>
      <c r="BD9" s="49">
        <f t="shared" si="10"/>
        <v>1963.52</v>
      </c>
    </row>
    <row r="10" spans="1:57" s="2" customFormat="1">
      <c r="A10" s="38">
        <v>11</v>
      </c>
      <c r="B10" s="57"/>
      <c r="C10" s="57"/>
      <c r="D10" s="57"/>
      <c r="E10" s="57" t="s">
        <v>1</v>
      </c>
      <c r="F10" s="39" t="s">
        <v>58</v>
      </c>
      <c r="G10" s="57" t="s">
        <v>3</v>
      </c>
      <c r="H10" s="39" t="s">
        <v>59</v>
      </c>
      <c r="I10" s="39" t="s">
        <v>60</v>
      </c>
      <c r="J10" s="39" t="s">
        <v>61</v>
      </c>
      <c r="K10" s="39" t="s">
        <v>62</v>
      </c>
      <c r="L10" s="57" t="s">
        <v>73</v>
      </c>
      <c r="M10" s="39" t="s">
        <v>75</v>
      </c>
      <c r="N10" s="40"/>
      <c r="O10" s="41">
        <v>2058651</v>
      </c>
      <c r="P10" s="40"/>
      <c r="Q10" s="74" t="s">
        <v>86</v>
      </c>
      <c r="R10" s="42"/>
      <c r="S10" s="39" t="s">
        <v>64</v>
      </c>
      <c r="T10" s="58">
        <v>6.6</v>
      </c>
      <c r="U10" s="76">
        <v>6.8</v>
      </c>
      <c r="V10" s="57" t="s">
        <v>65</v>
      </c>
      <c r="W10" s="44">
        <v>118</v>
      </c>
      <c r="X10" s="44">
        <v>93</v>
      </c>
      <c r="Y10" s="44">
        <v>114</v>
      </c>
      <c r="Z10" s="59"/>
      <c r="AA10" s="60">
        <v>128</v>
      </c>
      <c r="AB10" s="61">
        <f t="shared" ref="AB10:AB17" si="11">IF(W10="","",W10*X10*Y10/1000000)</f>
        <v>1.25</v>
      </c>
      <c r="AC10" s="59">
        <v>44</v>
      </c>
      <c r="AD10" s="62">
        <f t="shared" ref="AD10:AD17" si="12">AC10*AA10</f>
        <v>5632</v>
      </c>
      <c r="AE10" s="63">
        <f>AE5</f>
        <v>5400</v>
      </c>
      <c r="AF10" s="64">
        <f t="shared" ref="AF10:AF17" si="13">IF(ISERROR(AE10/AD10),"",AE10/AD10)</f>
        <v>0.96</v>
      </c>
      <c r="AG10" s="39" t="s">
        <v>66</v>
      </c>
      <c r="AH10" s="50">
        <v>0.17</v>
      </c>
      <c r="AI10" s="65">
        <f>IF(ISERROR(U10*AH10),"",U10*AH10)</f>
        <v>1.1559999999999999</v>
      </c>
      <c r="AJ10" s="64">
        <f>IF(ISERROR(U10+AF10+AI10),"",U10+AF10+AI10)</f>
        <v>8.92</v>
      </c>
      <c r="AK10" s="66">
        <v>1.37</v>
      </c>
      <c r="AL10" s="67">
        <v>12.22</v>
      </c>
      <c r="AM10" s="68">
        <v>0.1</v>
      </c>
      <c r="AN10" s="64">
        <v>0.94</v>
      </c>
      <c r="AO10" s="54">
        <v>0.05</v>
      </c>
      <c r="AP10" s="64">
        <v>0.47</v>
      </c>
      <c r="AQ10" s="68"/>
      <c r="AR10" s="64">
        <v>0</v>
      </c>
      <c r="AS10" s="68">
        <v>0.05</v>
      </c>
      <c r="AT10" s="64">
        <v>0.47</v>
      </c>
      <c r="AU10" s="68">
        <v>0</v>
      </c>
      <c r="AV10" s="64">
        <v>0</v>
      </c>
      <c r="AW10" s="64">
        <v>1.88</v>
      </c>
      <c r="AX10" s="69">
        <v>8.68</v>
      </c>
      <c r="AY10" s="56">
        <v>7.5600000000000001E-2</v>
      </c>
      <c r="AZ10" s="70">
        <v>9.39</v>
      </c>
      <c r="BA10" s="79">
        <v>14.59</v>
      </c>
      <c r="BB10" s="70">
        <v>768</v>
      </c>
      <c r="BC10" s="64">
        <f t="shared" ref="BC10:BC17" si="14">IF(ISERROR(AX10*BB10),"",AX10*BB10)</f>
        <v>6666.24</v>
      </c>
      <c r="BD10" s="49">
        <f t="shared" ref="BD10:BD14" si="15">IF(ISERROR(BA10*BB10),"",BA10*BB10)</f>
        <v>11205.12</v>
      </c>
    </row>
    <row r="11" spans="1:57" s="2" customFormat="1">
      <c r="A11" s="38">
        <v>12</v>
      </c>
      <c r="B11" s="57"/>
      <c r="C11" s="57"/>
      <c r="D11" s="57"/>
      <c r="E11" s="57" t="s">
        <v>1</v>
      </c>
      <c r="F11" s="39" t="s">
        <v>58</v>
      </c>
      <c r="G11" s="57" t="s">
        <v>3</v>
      </c>
      <c r="H11" s="39" t="s">
        <v>59</v>
      </c>
      <c r="I11" s="39" t="s">
        <v>60</v>
      </c>
      <c r="J11" s="39" t="s">
        <v>61</v>
      </c>
      <c r="K11" s="39" t="s">
        <v>62</v>
      </c>
      <c r="L11" s="57" t="s">
        <v>73</v>
      </c>
      <c r="M11" s="39" t="s">
        <v>76</v>
      </c>
      <c r="N11" s="40"/>
      <c r="O11" s="41">
        <v>2058652</v>
      </c>
      <c r="P11" s="40"/>
      <c r="Q11" s="74" t="s">
        <v>87</v>
      </c>
      <c r="R11" s="42"/>
      <c r="S11" s="39" t="s">
        <v>64</v>
      </c>
      <c r="T11" s="58">
        <v>6.6</v>
      </c>
      <c r="U11" s="76">
        <v>6.8</v>
      </c>
      <c r="V11" s="57" t="s">
        <v>65</v>
      </c>
      <c r="W11" s="44">
        <v>118</v>
      </c>
      <c r="X11" s="44">
        <v>93</v>
      </c>
      <c r="Y11" s="44">
        <v>114</v>
      </c>
      <c r="Z11" s="59"/>
      <c r="AA11" s="60">
        <v>128</v>
      </c>
      <c r="AB11" s="61">
        <f t="shared" si="11"/>
        <v>1.25</v>
      </c>
      <c r="AC11" s="59">
        <v>44</v>
      </c>
      <c r="AD11" s="62">
        <f t="shared" si="12"/>
        <v>5632</v>
      </c>
      <c r="AE11" s="63">
        <f>AE5</f>
        <v>5400</v>
      </c>
      <c r="AF11" s="64">
        <f t="shared" si="13"/>
        <v>0.96</v>
      </c>
      <c r="AG11" s="39" t="s">
        <v>66</v>
      </c>
      <c r="AH11" s="50">
        <v>0.17</v>
      </c>
      <c r="AI11" s="65">
        <f>IF(ISERROR(U11*AH11),"",U11*AH11)</f>
        <v>1.1559999999999999</v>
      </c>
      <c r="AJ11" s="64">
        <f>IF(ISERROR(U11+AF11+AI11),"",U11+AF11+AI11)</f>
        <v>8.92</v>
      </c>
      <c r="AK11" s="66">
        <v>1.37</v>
      </c>
      <c r="AL11" s="67">
        <v>12.22</v>
      </c>
      <c r="AM11" s="68">
        <v>0.1</v>
      </c>
      <c r="AN11" s="64">
        <v>0.94</v>
      </c>
      <c r="AO11" s="54">
        <v>0.05</v>
      </c>
      <c r="AP11" s="64">
        <v>0.47</v>
      </c>
      <c r="AQ11" s="68"/>
      <c r="AR11" s="64">
        <v>0</v>
      </c>
      <c r="AS11" s="68">
        <v>0.05</v>
      </c>
      <c r="AT11" s="64">
        <v>0.47</v>
      </c>
      <c r="AU11" s="68">
        <v>0</v>
      </c>
      <c r="AV11" s="64">
        <v>0</v>
      </c>
      <c r="AW11" s="64">
        <v>1.88</v>
      </c>
      <c r="AX11" s="69">
        <v>8.68</v>
      </c>
      <c r="AY11" s="56">
        <v>7.5600000000000001E-2</v>
      </c>
      <c r="AZ11" s="70">
        <v>9.39</v>
      </c>
      <c r="BA11" s="79">
        <v>14.59</v>
      </c>
      <c r="BB11" s="70">
        <v>640</v>
      </c>
      <c r="BC11" s="64">
        <f t="shared" si="14"/>
        <v>5555.2</v>
      </c>
      <c r="BD11" s="49">
        <f t="shared" si="15"/>
        <v>9337.6</v>
      </c>
    </row>
    <row r="12" spans="1:57" s="2" customFormat="1">
      <c r="A12" s="38">
        <v>13</v>
      </c>
      <c r="B12" s="57"/>
      <c r="C12" s="57"/>
      <c r="D12" s="57"/>
      <c r="E12" s="57" t="s">
        <v>1</v>
      </c>
      <c r="F12" s="39" t="s">
        <v>58</v>
      </c>
      <c r="G12" s="57" t="s">
        <v>3</v>
      </c>
      <c r="H12" s="39" t="s">
        <v>67</v>
      </c>
      <c r="I12" s="39" t="s">
        <v>68</v>
      </c>
      <c r="J12" s="39" t="s">
        <v>69</v>
      </c>
      <c r="K12" s="39" t="s">
        <v>70</v>
      </c>
      <c r="L12" s="57" t="s">
        <v>73</v>
      </c>
      <c r="M12" s="39" t="s">
        <v>77</v>
      </c>
      <c r="N12" s="40"/>
      <c r="O12" s="41">
        <v>2058653</v>
      </c>
      <c r="P12" s="40"/>
      <c r="Q12" s="74" t="s">
        <v>88</v>
      </c>
      <c r="R12" s="42"/>
      <c r="S12" s="39" t="s">
        <v>64</v>
      </c>
      <c r="T12" s="58">
        <v>6.6</v>
      </c>
      <c r="U12" s="76">
        <v>6.8</v>
      </c>
      <c r="V12" s="57" t="s">
        <v>65</v>
      </c>
      <c r="W12" s="44">
        <v>118</v>
      </c>
      <c r="X12" s="44">
        <v>93</v>
      </c>
      <c r="Y12" s="44">
        <v>114</v>
      </c>
      <c r="Z12" s="59"/>
      <c r="AA12" s="60">
        <v>128</v>
      </c>
      <c r="AB12" s="61">
        <f t="shared" si="11"/>
        <v>1.25</v>
      </c>
      <c r="AC12" s="59">
        <v>44</v>
      </c>
      <c r="AD12" s="62">
        <f t="shared" si="12"/>
        <v>5632</v>
      </c>
      <c r="AE12" s="63">
        <f>AE5</f>
        <v>5400</v>
      </c>
      <c r="AF12" s="64">
        <f t="shared" si="13"/>
        <v>0.96</v>
      </c>
      <c r="AG12" s="39" t="s">
        <v>66</v>
      </c>
      <c r="AH12" s="50">
        <v>0.17</v>
      </c>
      <c r="AI12" s="65">
        <f>IF(ISERROR(U12*AH12),"",U12*AH12)</f>
        <v>1.1559999999999999</v>
      </c>
      <c r="AJ12" s="64">
        <f>IF(ISERROR(U12+AF12+AI12),"",U12+AF12+AI12)</f>
        <v>8.92</v>
      </c>
      <c r="AK12" s="66">
        <v>1.37</v>
      </c>
      <c r="AL12" s="67">
        <v>12.22</v>
      </c>
      <c r="AM12" s="68">
        <v>0.1</v>
      </c>
      <c r="AN12" s="64">
        <v>0.94</v>
      </c>
      <c r="AO12" s="54">
        <v>0.05</v>
      </c>
      <c r="AP12" s="64">
        <v>0.47</v>
      </c>
      <c r="AQ12" s="68"/>
      <c r="AR12" s="64">
        <v>0</v>
      </c>
      <c r="AS12" s="68">
        <v>0.05</v>
      </c>
      <c r="AT12" s="64">
        <v>0.47</v>
      </c>
      <c r="AU12" s="68">
        <v>0</v>
      </c>
      <c r="AV12" s="64">
        <v>0</v>
      </c>
      <c r="AW12" s="64">
        <v>1.88</v>
      </c>
      <c r="AX12" s="69">
        <v>8.68</v>
      </c>
      <c r="AY12" s="56">
        <v>7.5600000000000001E-2</v>
      </c>
      <c r="AZ12" s="70">
        <v>9.39</v>
      </c>
      <c r="BA12" s="79">
        <v>14.59</v>
      </c>
      <c r="BB12" s="70">
        <v>640</v>
      </c>
      <c r="BC12" s="64">
        <f t="shared" si="14"/>
        <v>5555.2</v>
      </c>
      <c r="BD12" s="49">
        <f t="shared" si="15"/>
        <v>9337.6</v>
      </c>
    </row>
    <row r="13" spans="1:57" s="2" customFormat="1">
      <c r="A13" s="38">
        <v>14</v>
      </c>
      <c r="B13" s="57"/>
      <c r="C13" s="57"/>
      <c r="D13" s="57"/>
      <c r="E13" s="57" t="s">
        <v>1</v>
      </c>
      <c r="F13" s="39" t="s">
        <v>58</v>
      </c>
      <c r="G13" s="57" t="s">
        <v>3</v>
      </c>
      <c r="H13" s="39" t="s">
        <v>67</v>
      </c>
      <c r="I13" s="39" t="s">
        <v>68</v>
      </c>
      <c r="J13" s="39" t="s">
        <v>69</v>
      </c>
      <c r="K13" s="39" t="s">
        <v>70</v>
      </c>
      <c r="L13" s="57" t="s">
        <v>73</v>
      </c>
      <c r="M13" s="39" t="s">
        <v>71</v>
      </c>
      <c r="N13" s="40"/>
      <c r="O13" s="41">
        <v>2058654</v>
      </c>
      <c r="P13" s="40"/>
      <c r="Q13" s="74" t="s">
        <v>89</v>
      </c>
      <c r="R13" s="42"/>
      <c r="S13" s="39" t="s">
        <v>64</v>
      </c>
      <c r="T13" s="58">
        <v>6.6</v>
      </c>
      <c r="U13" s="76">
        <v>6.8</v>
      </c>
      <c r="V13" s="57" t="s">
        <v>65</v>
      </c>
      <c r="W13" s="44">
        <v>118</v>
      </c>
      <c r="X13" s="44">
        <v>93</v>
      </c>
      <c r="Y13" s="44">
        <v>114</v>
      </c>
      <c r="Z13" s="59"/>
      <c r="AA13" s="60">
        <v>128</v>
      </c>
      <c r="AB13" s="61">
        <f t="shared" si="11"/>
        <v>1.25</v>
      </c>
      <c r="AC13" s="59">
        <v>44</v>
      </c>
      <c r="AD13" s="62">
        <f t="shared" si="12"/>
        <v>5632</v>
      </c>
      <c r="AE13" s="63">
        <f>AE5</f>
        <v>5400</v>
      </c>
      <c r="AF13" s="64">
        <f t="shared" si="13"/>
        <v>0.96</v>
      </c>
      <c r="AG13" s="39" t="s">
        <v>66</v>
      </c>
      <c r="AH13" s="50">
        <v>0.17</v>
      </c>
      <c r="AI13" s="65">
        <f>IF(ISERROR(U13*AH13),"",U13*AH13)</f>
        <v>1.1559999999999999</v>
      </c>
      <c r="AJ13" s="64">
        <f>IF(ISERROR(U13+AF13+AI13),"",U13+AF13+AI13)</f>
        <v>8.92</v>
      </c>
      <c r="AK13" s="66">
        <v>1.37</v>
      </c>
      <c r="AL13" s="67">
        <v>12.22</v>
      </c>
      <c r="AM13" s="68">
        <v>0.1</v>
      </c>
      <c r="AN13" s="64">
        <v>0.94</v>
      </c>
      <c r="AO13" s="54">
        <v>0.05</v>
      </c>
      <c r="AP13" s="64">
        <v>0.47</v>
      </c>
      <c r="AQ13" s="68"/>
      <c r="AR13" s="64">
        <v>0</v>
      </c>
      <c r="AS13" s="68">
        <v>0.05</v>
      </c>
      <c r="AT13" s="64">
        <v>0.47</v>
      </c>
      <c r="AU13" s="68">
        <v>0</v>
      </c>
      <c r="AV13" s="64">
        <v>0</v>
      </c>
      <c r="AW13" s="64">
        <v>1.88</v>
      </c>
      <c r="AX13" s="69">
        <v>8.68</v>
      </c>
      <c r="AY13" s="56">
        <v>7.5600000000000001E-2</v>
      </c>
      <c r="AZ13" s="70">
        <v>9.39</v>
      </c>
      <c r="BA13" s="79">
        <v>14.59</v>
      </c>
      <c r="BB13" s="70">
        <v>256</v>
      </c>
      <c r="BC13" s="64">
        <f t="shared" si="14"/>
        <v>2222.08</v>
      </c>
      <c r="BD13" s="49">
        <f t="shared" si="15"/>
        <v>3735.04</v>
      </c>
    </row>
    <row r="14" spans="1:57" s="2" customFormat="1">
      <c r="A14" s="38">
        <v>16</v>
      </c>
      <c r="B14" s="57"/>
      <c r="C14" s="57"/>
      <c r="D14" s="57"/>
      <c r="E14" s="57" t="s">
        <v>1</v>
      </c>
      <c r="F14" s="39" t="s">
        <v>58</v>
      </c>
      <c r="G14" s="57" t="s">
        <v>3</v>
      </c>
      <c r="H14" s="39" t="s">
        <v>59</v>
      </c>
      <c r="I14" s="39" t="s">
        <v>60</v>
      </c>
      <c r="J14" s="39" t="s">
        <v>61</v>
      </c>
      <c r="K14" s="39" t="s">
        <v>62</v>
      </c>
      <c r="L14" s="57" t="s">
        <v>74</v>
      </c>
      <c r="M14" s="39" t="s">
        <v>75</v>
      </c>
      <c r="N14" s="40"/>
      <c r="O14" s="41">
        <v>2058655</v>
      </c>
      <c r="P14" s="40"/>
      <c r="Q14" s="74" t="s">
        <v>90</v>
      </c>
      <c r="R14" s="71"/>
      <c r="S14" s="39" t="s">
        <v>64</v>
      </c>
      <c r="T14" s="58">
        <v>7.3</v>
      </c>
      <c r="U14" s="76">
        <v>7.5</v>
      </c>
      <c r="V14" s="57" t="s">
        <v>65</v>
      </c>
      <c r="W14" s="60">
        <v>118</v>
      </c>
      <c r="X14" s="60">
        <v>102</v>
      </c>
      <c r="Y14" s="60">
        <v>114</v>
      </c>
      <c r="Z14" s="59"/>
      <c r="AA14" s="60">
        <v>128</v>
      </c>
      <c r="AB14" s="61">
        <f t="shared" si="11"/>
        <v>1.37</v>
      </c>
      <c r="AC14" s="59">
        <v>44</v>
      </c>
      <c r="AD14" s="62">
        <f t="shared" si="12"/>
        <v>5632</v>
      </c>
      <c r="AE14" s="63">
        <f>AE9</f>
        <v>5400</v>
      </c>
      <c r="AF14" s="64">
        <f t="shared" si="13"/>
        <v>0.96</v>
      </c>
      <c r="AG14" s="39" t="s">
        <v>66</v>
      </c>
      <c r="AH14" s="50">
        <v>0.17</v>
      </c>
      <c r="AI14" s="65">
        <f>IF(ISERROR(U14*AH14),"",U14*AH14)</f>
        <v>1.2749999999999999</v>
      </c>
      <c r="AJ14" s="64">
        <f>IF(ISERROR(U14+AF14+AI14),"",U14+AF14+AI14)</f>
        <v>9.74</v>
      </c>
      <c r="AK14" s="66">
        <v>1.37</v>
      </c>
      <c r="AL14" s="67">
        <v>13.34</v>
      </c>
      <c r="AM14" s="68">
        <v>0.1</v>
      </c>
      <c r="AN14" s="64">
        <v>1.03</v>
      </c>
      <c r="AO14" s="54">
        <v>0.05</v>
      </c>
      <c r="AP14" s="64">
        <v>0.52</v>
      </c>
      <c r="AQ14" s="68"/>
      <c r="AR14" s="64">
        <v>0</v>
      </c>
      <c r="AS14" s="68">
        <v>0.05</v>
      </c>
      <c r="AT14" s="64">
        <v>0.52</v>
      </c>
      <c r="AU14" s="68">
        <v>0</v>
      </c>
      <c r="AV14" s="64">
        <v>0</v>
      </c>
      <c r="AW14" s="64">
        <v>2.0699999999999998</v>
      </c>
      <c r="AX14" s="69">
        <v>9.57</v>
      </c>
      <c r="AY14" s="56">
        <v>7.1800000000000003E-2</v>
      </c>
      <c r="AZ14" s="70">
        <v>10.31</v>
      </c>
      <c r="BA14" s="79">
        <v>16.809999999999999</v>
      </c>
      <c r="BB14" s="70">
        <v>512</v>
      </c>
      <c r="BC14" s="64">
        <f t="shared" si="14"/>
        <v>4899.84</v>
      </c>
      <c r="BD14" s="49">
        <f t="shared" si="15"/>
        <v>8606.7199999999993</v>
      </c>
    </row>
    <row r="15" spans="1:57" s="2" customFormat="1">
      <c r="A15" s="38">
        <v>17</v>
      </c>
      <c r="B15" s="57"/>
      <c r="C15" s="57"/>
      <c r="D15" s="57"/>
      <c r="E15" s="57" t="s">
        <v>1</v>
      </c>
      <c r="F15" s="39" t="s">
        <v>58</v>
      </c>
      <c r="G15" s="57" t="s">
        <v>3</v>
      </c>
      <c r="H15" s="39" t="s">
        <v>59</v>
      </c>
      <c r="I15" s="39" t="s">
        <v>60</v>
      </c>
      <c r="J15" s="39" t="s">
        <v>61</v>
      </c>
      <c r="K15" s="39" t="s">
        <v>62</v>
      </c>
      <c r="L15" s="57" t="s">
        <v>74</v>
      </c>
      <c r="M15" s="39" t="s">
        <v>76</v>
      </c>
      <c r="N15" s="40"/>
      <c r="O15" s="41">
        <v>2058656</v>
      </c>
      <c r="P15" s="40"/>
      <c r="Q15" s="74" t="s">
        <v>92</v>
      </c>
      <c r="R15" s="71"/>
      <c r="S15" s="39" t="s">
        <v>64</v>
      </c>
      <c r="T15" s="58">
        <v>7.3</v>
      </c>
      <c r="U15" s="76">
        <v>7.5</v>
      </c>
      <c r="V15" s="57" t="s">
        <v>65</v>
      </c>
      <c r="W15" s="60">
        <v>118</v>
      </c>
      <c r="X15" s="60">
        <v>102</v>
      </c>
      <c r="Y15" s="60">
        <v>114</v>
      </c>
      <c r="Z15" s="59"/>
      <c r="AA15" s="60">
        <v>128</v>
      </c>
      <c r="AB15" s="61">
        <f t="shared" si="11"/>
        <v>1.37</v>
      </c>
      <c r="AC15" s="59">
        <v>44</v>
      </c>
      <c r="AD15" s="62">
        <f t="shared" si="12"/>
        <v>5632</v>
      </c>
      <c r="AE15" s="63">
        <f>AE9</f>
        <v>5400</v>
      </c>
      <c r="AF15" s="64">
        <f t="shared" si="13"/>
        <v>0.96</v>
      </c>
      <c r="AG15" s="39" t="s">
        <v>66</v>
      </c>
      <c r="AH15" s="50">
        <v>0.17</v>
      </c>
      <c r="AI15" s="65">
        <f>IF(ISERROR(U15*AH15),"",U15*AH15)</f>
        <v>1.2749999999999999</v>
      </c>
      <c r="AJ15" s="64">
        <f>IF(ISERROR(U15+AF15+AI15),"",U15+AF15+AI15)</f>
        <v>9.74</v>
      </c>
      <c r="AK15" s="66">
        <v>1.37</v>
      </c>
      <c r="AL15" s="67">
        <v>13.34</v>
      </c>
      <c r="AM15" s="68">
        <v>0.1</v>
      </c>
      <c r="AN15" s="64">
        <v>1.03</v>
      </c>
      <c r="AO15" s="54">
        <v>0.05</v>
      </c>
      <c r="AP15" s="64">
        <v>0.52</v>
      </c>
      <c r="AQ15" s="68"/>
      <c r="AR15" s="64">
        <v>0</v>
      </c>
      <c r="AS15" s="68">
        <v>0.05</v>
      </c>
      <c r="AT15" s="64">
        <v>0.52</v>
      </c>
      <c r="AU15" s="68">
        <v>0</v>
      </c>
      <c r="AV15" s="64">
        <v>0</v>
      </c>
      <c r="AW15" s="64">
        <v>2.0699999999999998</v>
      </c>
      <c r="AX15" s="69">
        <v>9.57</v>
      </c>
      <c r="AY15" s="56">
        <v>7.1800000000000003E-2</v>
      </c>
      <c r="AZ15" s="70">
        <v>10.31</v>
      </c>
      <c r="BA15" s="79">
        <v>16.809999999999999</v>
      </c>
      <c r="BB15" s="70">
        <v>256</v>
      </c>
      <c r="BC15" s="64">
        <f t="shared" si="14"/>
        <v>2449.92</v>
      </c>
      <c r="BD15" s="49">
        <f>IF(ISERROR(BA15*BB15),"",BA15*BB15)</f>
        <v>4303.3599999999997</v>
      </c>
    </row>
    <row r="16" spans="1:57" s="2" customFormat="1">
      <c r="A16" s="38">
        <v>18</v>
      </c>
      <c r="B16" s="57"/>
      <c r="C16" s="57"/>
      <c r="D16" s="57"/>
      <c r="E16" s="57" t="s">
        <v>1</v>
      </c>
      <c r="F16" s="39" t="s">
        <v>58</v>
      </c>
      <c r="G16" s="57" t="s">
        <v>3</v>
      </c>
      <c r="H16" s="39" t="s">
        <v>67</v>
      </c>
      <c r="I16" s="39" t="s">
        <v>68</v>
      </c>
      <c r="J16" s="39" t="s">
        <v>69</v>
      </c>
      <c r="K16" s="39" t="s">
        <v>70</v>
      </c>
      <c r="L16" s="57" t="s">
        <v>74</v>
      </c>
      <c r="M16" s="39" t="s">
        <v>77</v>
      </c>
      <c r="N16" s="40"/>
      <c r="O16" s="41">
        <v>2058657</v>
      </c>
      <c r="P16" s="40"/>
      <c r="Q16" s="74" t="s">
        <v>93</v>
      </c>
      <c r="R16" s="71"/>
      <c r="S16" s="39" t="s">
        <v>64</v>
      </c>
      <c r="T16" s="58">
        <v>7.3</v>
      </c>
      <c r="U16" s="76">
        <v>7.5</v>
      </c>
      <c r="V16" s="57" t="s">
        <v>65</v>
      </c>
      <c r="W16" s="60">
        <v>118</v>
      </c>
      <c r="X16" s="60">
        <v>102</v>
      </c>
      <c r="Y16" s="60">
        <v>114</v>
      </c>
      <c r="Z16" s="59"/>
      <c r="AA16" s="60">
        <v>128</v>
      </c>
      <c r="AB16" s="61">
        <f t="shared" si="11"/>
        <v>1.37</v>
      </c>
      <c r="AC16" s="59">
        <v>44</v>
      </c>
      <c r="AD16" s="62">
        <f t="shared" si="12"/>
        <v>5632</v>
      </c>
      <c r="AE16" s="63">
        <f>AE9</f>
        <v>5400</v>
      </c>
      <c r="AF16" s="64">
        <f t="shared" si="13"/>
        <v>0.96</v>
      </c>
      <c r="AG16" s="39" t="s">
        <v>66</v>
      </c>
      <c r="AH16" s="50">
        <v>0.17</v>
      </c>
      <c r="AI16" s="65">
        <f>IF(ISERROR(U16*AH16),"",U16*AH16)</f>
        <v>1.2749999999999999</v>
      </c>
      <c r="AJ16" s="64">
        <f>IF(ISERROR(U16+AF16+AI16),"",U16+AF16+AI16)</f>
        <v>9.74</v>
      </c>
      <c r="AK16" s="66">
        <v>1.37</v>
      </c>
      <c r="AL16" s="67">
        <v>13.34</v>
      </c>
      <c r="AM16" s="68">
        <v>0.1</v>
      </c>
      <c r="AN16" s="64">
        <v>1.03</v>
      </c>
      <c r="AO16" s="54">
        <v>0.05</v>
      </c>
      <c r="AP16" s="64">
        <v>0.52</v>
      </c>
      <c r="AQ16" s="68"/>
      <c r="AR16" s="64">
        <v>0</v>
      </c>
      <c r="AS16" s="68">
        <v>0.05</v>
      </c>
      <c r="AT16" s="64">
        <v>0.52</v>
      </c>
      <c r="AU16" s="68">
        <v>0</v>
      </c>
      <c r="AV16" s="64">
        <v>0</v>
      </c>
      <c r="AW16" s="64">
        <v>2.0699999999999998</v>
      </c>
      <c r="AX16" s="69">
        <v>9.57</v>
      </c>
      <c r="AY16" s="56">
        <v>7.1800000000000003E-2</v>
      </c>
      <c r="AZ16" s="70">
        <v>10.31</v>
      </c>
      <c r="BA16" s="79">
        <v>16.809999999999999</v>
      </c>
      <c r="BB16" s="70">
        <v>384</v>
      </c>
      <c r="BC16" s="64">
        <f t="shared" si="14"/>
        <v>3674.88</v>
      </c>
      <c r="BD16" s="49">
        <f>IF(ISERROR(BA16*BB16),"",BA16*BB16)</f>
        <v>6455.04</v>
      </c>
    </row>
    <row r="17" spans="1:56" s="2" customFormat="1">
      <c r="A17" s="38">
        <v>19</v>
      </c>
      <c r="B17" s="57"/>
      <c r="C17" s="57"/>
      <c r="D17" s="57"/>
      <c r="E17" s="57" t="s">
        <v>1</v>
      </c>
      <c r="F17" s="39" t="s">
        <v>58</v>
      </c>
      <c r="G17" s="57" t="s">
        <v>3</v>
      </c>
      <c r="H17" s="39" t="s">
        <v>67</v>
      </c>
      <c r="I17" s="39" t="s">
        <v>68</v>
      </c>
      <c r="J17" s="39" t="s">
        <v>69</v>
      </c>
      <c r="K17" s="39" t="s">
        <v>70</v>
      </c>
      <c r="L17" s="57" t="s">
        <v>74</v>
      </c>
      <c r="M17" s="39" t="s">
        <v>71</v>
      </c>
      <c r="N17" s="40"/>
      <c r="O17" s="41">
        <v>2058658</v>
      </c>
      <c r="P17" s="40"/>
      <c r="Q17" s="74" t="s">
        <v>94</v>
      </c>
      <c r="R17" s="71"/>
      <c r="S17" s="39" t="s">
        <v>64</v>
      </c>
      <c r="T17" s="58">
        <v>7.3</v>
      </c>
      <c r="U17" s="76">
        <v>7.5</v>
      </c>
      <c r="V17" s="57" t="s">
        <v>65</v>
      </c>
      <c r="W17" s="60">
        <v>118</v>
      </c>
      <c r="X17" s="60">
        <v>102</v>
      </c>
      <c r="Y17" s="60">
        <v>114</v>
      </c>
      <c r="Z17" s="59"/>
      <c r="AA17" s="60">
        <v>128</v>
      </c>
      <c r="AB17" s="61">
        <f t="shared" si="11"/>
        <v>1.37</v>
      </c>
      <c r="AC17" s="59">
        <v>44</v>
      </c>
      <c r="AD17" s="62">
        <f t="shared" si="12"/>
        <v>5632</v>
      </c>
      <c r="AE17" s="63">
        <f>AE9</f>
        <v>5400</v>
      </c>
      <c r="AF17" s="64">
        <f t="shared" si="13"/>
        <v>0.96</v>
      </c>
      <c r="AG17" s="39" t="s">
        <v>66</v>
      </c>
      <c r="AH17" s="50">
        <v>0.17</v>
      </c>
      <c r="AI17" s="65">
        <f>IF(ISERROR(U17*AH17),"",U17*AH17)</f>
        <v>1.2749999999999999</v>
      </c>
      <c r="AJ17" s="64">
        <f>IF(ISERROR(U17+AF17+AI17),"",U17+AF17+AI17)</f>
        <v>9.74</v>
      </c>
      <c r="AK17" s="66">
        <v>1.37</v>
      </c>
      <c r="AL17" s="67">
        <v>13.34</v>
      </c>
      <c r="AM17" s="68">
        <v>0.1</v>
      </c>
      <c r="AN17" s="64">
        <v>1.03</v>
      </c>
      <c r="AO17" s="54">
        <v>0.05</v>
      </c>
      <c r="AP17" s="64">
        <v>0.52</v>
      </c>
      <c r="AQ17" s="68"/>
      <c r="AR17" s="64">
        <v>0</v>
      </c>
      <c r="AS17" s="68">
        <v>0.05</v>
      </c>
      <c r="AT17" s="64">
        <v>0.52</v>
      </c>
      <c r="AU17" s="68">
        <v>0</v>
      </c>
      <c r="AV17" s="64">
        <v>0</v>
      </c>
      <c r="AW17" s="64">
        <v>2.0699999999999998</v>
      </c>
      <c r="AX17" s="69">
        <v>9.57</v>
      </c>
      <c r="AY17" s="56">
        <v>7.1800000000000003E-2</v>
      </c>
      <c r="AZ17" s="70">
        <v>10.31</v>
      </c>
      <c r="BA17" s="79">
        <v>16.809999999999999</v>
      </c>
      <c r="BB17" s="70">
        <v>128</v>
      </c>
      <c r="BC17" s="64">
        <f t="shared" si="14"/>
        <v>1224.96</v>
      </c>
      <c r="BD17" s="49">
        <f>IF(ISERROR(BA17*BB17),"",BA17*BB17)</f>
        <v>2151.6799999999998</v>
      </c>
    </row>
    <row r="18" spans="1:56">
      <c r="BB18" s="72">
        <f>SUM(BB2:BB17)</f>
        <v>5568</v>
      </c>
      <c r="BC18" s="72">
        <f t="shared" ref="BC18:BD18" si="16">SUM(BC2:BC17)</f>
        <v>48096</v>
      </c>
      <c r="BD18" s="72">
        <f t="shared" si="16"/>
        <v>79192.320000000007</v>
      </c>
    </row>
    <row r="19" spans="1:56">
      <c r="BB19" s="73"/>
    </row>
  </sheetData>
  <sheetProtection insertRows="0" deleteRows="0" sort="0"/>
  <protectedRanges>
    <protectedRange sqref="A20:BA226 N6:P6 AF2:AF6 AB2:AD6 V2:V6 AI2:AY6 L6 A6:G6 A2:P5 M6:M17 R2:S6 A18:P19 R18:BA19" name="Range1"/>
    <protectedRange sqref="W2:Z6" name="Range1_2"/>
    <protectedRange sqref="AG2:AH6" name="Range1_4"/>
    <protectedRange sqref="A10:E17 AF10:AF17 L10:L17 V10:V17 AI10:AN17 AP10:AY17 AB10:AD17 G10:G17 N10:P17 R10:S17" name="Range1_1"/>
    <protectedRange sqref="Z10:Z13 W14:Z17" name="Range1_2_1"/>
    <protectedRange sqref="AE2:AE6" name="Range1_3_2"/>
    <protectedRange sqref="AE10:AE17" name="Range1_3_1_1"/>
  </protectedRanges>
  <phoneticPr fontId="20" type="noConversion"/>
  <pageMargins left="0.7" right="0.7" top="0.75" bottom="0.75" header="0.3" footer="0.3"/>
  <pageSetup paperSize="9" orientation="portrait" horizontalDpi="1200" verticalDpi="1200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F2:F17</xm:sqref>
        </x14:dataValidation>
        <x14:dataValidation type="list" allowBlank="1" showInputMessage="1" showErrorMessage="1">
          <x14:formula1>
            <xm:f>#REF!</xm:f>
          </x14:formula1>
          <xm:sqref>G2:G9</xm:sqref>
        </x14:dataValidation>
        <x14:dataValidation type="list" allowBlank="1" showInputMessage="1" showErrorMessage="1">
          <x14:formula1>
            <xm:f>#REF!</xm:f>
          </x14:formula1>
          <xm:sqref>V2:V9</xm:sqref>
        </x14:dataValidation>
        <x14:dataValidation type="list" allowBlank="1" showInputMessage="1" showErrorMessage="1">
          <x14:formula1>
            <xm:f>#REF!</xm:f>
          </x14:formula1>
          <xm:sqref>S2:S17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1" rangeCreator="" othersAccessPermission="edit"/>
    <arrUserId title="Range1_2_1" rangeCreator="" othersAccessPermission="edit"/>
    <arrUserId title="Range1_3_1" rangeCreator="" othersAccessPermission="edit"/>
  </rangeList>
  <rangeList sheetStid="17" master="" otherUserPermission="visible"/>
  <rangeList sheetStid="16" master="" otherUserPermission="visible"/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2026-04-03T09:03:26Z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BB3380B01F3E408F814E90C31666DF25_12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