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8B5A6439-D920-4069-B6E5-3A9616877C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Delta="1E-4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0" i="5" l="1"/>
  <c r="AW11" i="5"/>
  <c r="AW12" i="5"/>
  <c r="AW13" i="5"/>
  <c r="AP13" i="5" l="1"/>
  <c r="AN13" i="5"/>
  <c r="AM13" i="5"/>
  <c r="AK13" i="5"/>
  <c r="AI13" i="5"/>
  <c r="AF13" i="5"/>
  <c r="Z13" i="5"/>
  <c r="AA13" i="5" s="1"/>
  <c r="AC13" i="5" s="1"/>
  <c r="AP12" i="5"/>
  <c r="AN12" i="5"/>
  <c r="AM12" i="5"/>
  <c r="AK12" i="5"/>
  <c r="AI12" i="5"/>
  <c r="AF12" i="5"/>
  <c r="Z12" i="5"/>
  <c r="AA12" i="5" s="1"/>
  <c r="AC12" i="5" s="1"/>
  <c r="AP11" i="5"/>
  <c r="AN11" i="5"/>
  <c r="AM11" i="5"/>
  <c r="AK11" i="5"/>
  <c r="AI11" i="5"/>
  <c r="AF11" i="5"/>
  <c r="Z11" i="5"/>
  <c r="AA11" i="5" s="1"/>
  <c r="AC11" i="5" s="1"/>
  <c r="AP10" i="5"/>
  <c r="AN10" i="5"/>
  <c r="AM10" i="5"/>
  <c r="AK10" i="5"/>
  <c r="AI10" i="5"/>
  <c r="AF10" i="5"/>
  <c r="Z10" i="5"/>
  <c r="AA10" i="5" s="1"/>
  <c r="AC10" i="5" s="1"/>
  <c r="AW9" i="5"/>
  <c r="Z9" i="5"/>
  <c r="AA9" i="5" s="1"/>
  <c r="AC9" i="5" s="1"/>
  <c r="AF9" i="5"/>
  <c r="AI9" i="5"/>
  <c r="AK9" i="5"/>
  <c r="AM9" i="5"/>
  <c r="AN9" i="5"/>
  <c r="AP9" i="5"/>
  <c r="AW8" i="5"/>
  <c r="Z8" i="5"/>
  <c r="AA8" i="5"/>
  <c r="AC8" i="5" s="1"/>
  <c r="AF8" i="5"/>
  <c r="AI8" i="5"/>
  <c r="AK8" i="5"/>
  <c r="AM8" i="5"/>
  <c r="AN8" i="5"/>
  <c r="AP8" i="5"/>
  <c r="AW7" i="5"/>
  <c r="Z7" i="5"/>
  <c r="AA7" i="5" s="1"/>
  <c r="AC7" i="5" s="1"/>
  <c r="AF7" i="5"/>
  <c r="AI7" i="5"/>
  <c r="AK7" i="5"/>
  <c r="AM7" i="5"/>
  <c r="AN7" i="5"/>
  <c r="AP7" i="5"/>
  <c r="AW6" i="5"/>
  <c r="Z6" i="5"/>
  <c r="AA6" i="5"/>
  <c r="AC6" i="5" s="1"/>
  <c r="AG6" i="5" s="1"/>
  <c r="AF6" i="5"/>
  <c r="AI6" i="5"/>
  <c r="AK6" i="5"/>
  <c r="AM6" i="5"/>
  <c r="AN6" i="5"/>
  <c r="AP6" i="5"/>
  <c r="AW5" i="5"/>
  <c r="AP5" i="5"/>
  <c r="AN5" i="5"/>
  <c r="AM5" i="5"/>
  <c r="AK5" i="5"/>
  <c r="AI5" i="5"/>
  <c r="AF5" i="5"/>
  <c r="Z5" i="5"/>
  <c r="AA5" i="5" s="1"/>
  <c r="AC5" i="5" s="1"/>
  <c r="AG5" i="5" s="1"/>
  <c r="AN3" i="5"/>
  <c r="AN4" i="5"/>
  <c r="AN2" i="5"/>
  <c r="AW2" i="5"/>
  <c r="AW3" i="5"/>
  <c r="AW4" i="5"/>
  <c r="AP2" i="5"/>
  <c r="AP3" i="5"/>
  <c r="AP4" i="5"/>
  <c r="AM2" i="5"/>
  <c r="AM3" i="5"/>
  <c r="AM4" i="5"/>
  <c r="AK2" i="5"/>
  <c r="AK3" i="5"/>
  <c r="AK4" i="5"/>
  <c r="AI2" i="5"/>
  <c r="AI3" i="5"/>
  <c r="AI4" i="5"/>
  <c r="AF2" i="5"/>
  <c r="AF3" i="5"/>
  <c r="AF4" i="5"/>
  <c r="Z2" i="5"/>
  <c r="AA2" i="5" s="1"/>
  <c r="AC2" i="5" s="1"/>
  <c r="AG2" i="5" s="1"/>
  <c r="Z3" i="5"/>
  <c r="AA3" i="5" s="1"/>
  <c r="AC3" i="5" s="1"/>
  <c r="AG3" i="5" s="1"/>
  <c r="Z4" i="5"/>
  <c r="AA4" i="5" s="1"/>
  <c r="AC4" i="5" s="1"/>
  <c r="AQ3" i="5" l="1"/>
  <c r="AG8" i="5"/>
  <c r="AQ11" i="5"/>
  <c r="AG7" i="5"/>
  <c r="AG4" i="5"/>
  <c r="AQ2" i="5"/>
  <c r="AR2" i="5" s="1"/>
  <c r="AS2" i="5" s="1"/>
  <c r="AQ4" i="5"/>
  <c r="AR4" i="5" s="1"/>
  <c r="AS4" i="5" s="1"/>
  <c r="AQ6" i="5"/>
  <c r="AR6" i="5" s="1"/>
  <c r="AS6" i="5" s="1"/>
  <c r="AG9" i="5"/>
  <c r="AQ8" i="5"/>
  <c r="AR8" i="5" s="1"/>
  <c r="AS8" i="5" s="1"/>
  <c r="AQ5" i="5"/>
  <c r="AR5" i="5" s="1"/>
  <c r="AS5" i="5" s="1"/>
  <c r="AQ7" i="5"/>
  <c r="AR7" i="5" s="1"/>
  <c r="AS7" i="5" s="1"/>
  <c r="AQ9" i="5"/>
  <c r="AQ13" i="5"/>
  <c r="AQ12" i="5"/>
  <c r="AQ10" i="5"/>
  <c r="AG10" i="5"/>
  <c r="AG13" i="5"/>
  <c r="AR13" i="5" s="1"/>
  <c r="AS13" i="5" s="1"/>
  <c r="AG12" i="5"/>
  <c r="AR12" i="5" s="1"/>
  <c r="AS12" i="5" s="1"/>
  <c r="AG11" i="5"/>
  <c r="AR11" i="5" s="1"/>
  <c r="AS11" i="5" s="1"/>
  <c r="AR3" i="5"/>
  <c r="AS3" i="5" s="1"/>
  <c r="AR10" i="5" l="1"/>
  <c r="AS10" i="5" s="1"/>
  <c r="AR9" i="5"/>
  <c r="AS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00000000-0006-0000-0100-00000100000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00000000-0006-0000-0100-000003000000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00000000-0006-0000-0100-000007000000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00000000-0006-0000-0100-000008000000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00000000-0006-0000-0100-000009000000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00000000-0006-0000-0100-00000A000000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00000000-0006-0000-0100-00000B00000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00000000-0006-0000-0100-00000C000000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00000000-0006-0000-0100-00000D000000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00000000-0006-0000-0100-00000F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00000000-0006-0000-0100-000010000000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00000000-0006-0000-0100-000011000000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<sst xmlns="http://schemas.openxmlformats.org/spreadsheetml/2006/main" count="206" uniqueCount="86">
  <si>
    <t>Brand</t>
  </si>
  <si>
    <t>Package Type</t>
  </si>
  <si>
    <t>Licensor</t>
  </si>
  <si>
    <t>Normal</t>
  </si>
  <si>
    <t>Madison Park</t>
  </si>
  <si>
    <t>Opacity</t>
  </si>
  <si>
    <t>Light Filtering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</si>
  <si>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</si>
  <si>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</si>
  <si>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</si>
  <si>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</si>
  <si>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</si>
  <si>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</si>
  <si>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</si>
  <si>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</si>
  <si>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</si>
  <si>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</si>
  <si>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</si>
  <si>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</si>
  <si>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</si>
  <si>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</si>
  <si>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</si>
  <si>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</si>
  <si>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</si>
  <si>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</si>
  <si>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</si>
  <si>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</si>
  <si>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</si>
  <si>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</si>
  <si>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</si>
  <si>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</si>
  <si>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</si>
  <si>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</si>
  <si>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</si>
  <si>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</si>
  <si>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</si>
  <si>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</si>
  <si>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</si>
  <si>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</si>
  <si>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</si>
  <si>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</si>
  <si>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</si>
  <si>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</si>
  <si>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</si>
  <si>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</si>
  <si>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</si>
  <si>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</si>
  <si>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</si>
  <si>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</si>
  <si>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JLA Standard Price</t>
  </si>
  <si>
    <t>UCCPM Price (Formula)</t>
  </si>
  <si>
    <t>Material-Short</t>
  </si>
  <si>
    <t>Dropship Charge</t>
    <phoneticPr fontId="8" type="noConversion"/>
  </si>
  <si>
    <t>WINDOW PANEL</t>
    <phoneticPr fontId="8" type="noConversion"/>
  </si>
  <si>
    <t>Pair</t>
    <phoneticPr fontId="8" type="noConversion"/>
  </si>
  <si>
    <t>6303.92.2010</t>
    <phoneticPr fontId="8" type="noConversion"/>
  </si>
  <si>
    <t>210gsm, 95% Polyester, 5% Linen</t>
    <phoneticPr fontId="8" type="noConversion"/>
  </si>
  <si>
    <t>95% Polyester, 5% Linen, print</t>
  </si>
  <si>
    <t>95% Polyester, 5% Linen, print</t>
    <phoneticPr fontId="8" type="noConversion"/>
  </si>
  <si>
    <t>Adele Window Panel</t>
    <phoneticPr fontId="8" type="noConversion"/>
  </si>
  <si>
    <t>210gsm, 95% Polyester, 5% Linen Adele Ruffle Tie up Panel</t>
    <phoneticPr fontId="8" type="noConversion"/>
  </si>
  <si>
    <t>Adele Tie up Curtain</t>
    <phoneticPr fontId="8" type="noConversion"/>
  </si>
  <si>
    <t>Lana Floral café curtain</t>
    <phoneticPr fontId="8" type="noConversion"/>
  </si>
  <si>
    <t>210gsm, 95% Polyester, 5% Linen Lana Floral café curtain, Twist Tab Top, 5 tabs per piece</t>
    <phoneticPr fontId="8" type="noConversion"/>
  </si>
  <si>
    <t>210gsm, 95% Polyester, 5% Linen Adele Ruffle Curtain Window Panel, Rod Pocket</t>
    <phoneticPr fontId="8" type="noConversion"/>
  </si>
  <si>
    <t>Piece</t>
    <phoneticPr fontId="8" type="noConversion"/>
  </si>
  <si>
    <t>2 Window Panel 42"W x 84"L (2)</t>
    <phoneticPr fontId="8" type="noConversion"/>
  </si>
  <si>
    <t>2 Window Panel 26"W x 24"L (2)</t>
    <phoneticPr fontId="8" type="noConversion"/>
  </si>
  <si>
    <t>2 Window Panel 26"W x 36"L (2)</t>
    <phoneticPr fontId="8" type="noConversion"/>
  </si>
  <si>
    <t>100% Polyester, Solid Lightweight Crushed Window Panel Pair</t>
    <phoneticPr fontId="8" type="noConversion"/>
  </si>
  <si>
    <t>100% Polyester, Solid Lightweight Crushed Sheer Scarf</t>
    <phoneticPr fontId="8" type="noConversion"/>
  </si>
  <si>
    <t xml:space="preserve">Harper Window Panel </t>
    <phoneticPr fontId="8" type="noConversion"/>
  </si>
  <si>
    <t>Harper Scarf</t>
    <phoneticPr fontId="8" type="noConversion"/>
  </si>
  <si>
    <t>100% Polyester</t>
    <phoneticPr fontId="8" type="noConversion"/>
  </si>
  <si>
    <t>100% Polyester, solid</t>
    <phoneticPr fontId="8" type="noConversion"/>
  </si>
  <si>
    <t>1 Window Panel 42W"x84"L</t>
    <phoneticPr fontId="8" type="noConversion"/>
  </si>
  <si>
    <t>1 Window Panel 42W"x95"L</t>
    <phoneticPr fontId="8" type="noConversion"/>
  </si>
  <si>
    <t>1 Scarf 42W"x144"L</t>
    <phoneticPr fontId="8" type="noConversion"/>
  </si>
  <si>
    <t>1 Scarf 42W"x216"L</t>
    <phoneticPr fontId="8" type="noConversion"/>
  </si>
  <si>
    <t>1 Tie Up 42"Wx63"L</t>
    <phoneticPr fontId="8" type="noConversion"/>
  </si>
  <si>
    <t>Sage</t>
  </si>
  <si>
    <t>Adele Ruffle</t>
    <phoneticPr fontId="8" type="noConversion"/>
  </si>
  <si>
    <t>Lana</t>
    <phoneticPr fontId="8" type="noConversion"/>
  </si>
  <si>
    <t>Harper|Kaylee|Avery</t>
    <phoneticPr fontId="8" type="noConversion"/>
  </si>
  <si>
    <t>Blue</t>
  </si>
  <si>
    <t xml:space="preserve">Neutral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</si>
</sst>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1" xfId="0" quotePrefix="1" applyFont="1" applyFill="1" applyBorder="1" applyAlignment="1">
      <alignment wrapText="1"/>
    </xf>
    <xf numFmtId="0" fontId="0" fillId="6" borderId="1" xfId="0" applyFill="1" applyBorder="1" applyAlignment="1">
      <alignment wrapText="1"/>
    </xf>
  </cellXfs>
  <cellStyles count="6">
    <cellStyle name="Normal 2" xfId="4" xr:uid="{00000000-0005-0000-0000-000000000000}"/>
    <cellStyle name="Normal 2 18 2" xfId="1" xr:uid="{00000000-0005-0000-0000-000001000000}"/>
    <cellStyle name="Percent 2" xfId="5" xr:uid="{00000000-0005-0000-0000-000002000000}"/>
    <cellStyle name="Style 1" xfId="3" xr:uid="{00000000-0005-0000-0000-000003000000}"/>
    <cellStyle name="常规" xfId="0" builtinId="0"/>
    <cellStyle name="样式 1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3"/>
  <sheetViews>
    <sheetView tabSelected="1" topLeftCell="N1" zoomScale="85" zoomScaleNormal="85" workbookViewId="0">
      <selection activeCell="AD8" sqref="AD8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21.42578125" style="1" customWidth="1"/>
    <col min="8" max="8" width="80" style="1" customWidth="1"/>
    <col min="9" max="9" width="22.85546875" style="1" customWidth="1"/>
    <col min="10" max="10" width="30.42578125" style="1" customWidth="1"/>
    <col min="11" max="11" width="30.85546875" style="43" customWidth="1"/>
    <col min="12" max="12" width="17.85546875" style="1" customWidth="1"/>
    <col min="13" max="13" width="38.7109375" style="1" customWidth="1"/>
    <col min="14" max="14" width="9.42578125" style="1" customWidth="1"/>
    <col min="15" max="15" width="11.5703125" style="1" bestFit="1" customWidth="1"/>
    <col min="16" max="16" width="18.42578125" style="1" customWidth="1"/>
    <col min="17" max="17" width="16.85546875" style="1" bestFit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51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50</v>
      </c>
      <c r="S1" s="15" t="s">
        <v>20</v>
      </c>
      <c r="T1" s="16" t="s">
        <v>1</v>
      </c>
      <c r="U1" s="39" t="s">
        <v>21</v>
      </c>
      <c r="V1" s="39" t="s">
        <v>22</v>
      </c>
      <c r="W1" s="39" t="s">
        <v>23</v>
      </c>
      <c r="X1" s="17" t="s">
        <v>24</v>
      </c>
      <c r="Y1" s="18" t="s">
        <v>25</v>
      </c>
      <c r="Z1" s="42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52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49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14.45" customHeight="1" x14ac:dyDescent="0.25">
      <c r="A2" s="26">
        <v>1</v>
      </c>
      <c r="B2" s="27"/>
      <c r="C2" s="27"/>
      <c r="D2" s="27" t="s">
        <v>4</v>
      </c>
      <c r="E2" s="27"/>
      <c r="F2" s="44" t="s">
        <v>53</v>
      </c>
      <c r="G2" s="44" t="s">
        <v>81</v>
      </c>
      <c r="H2" s="44" t="s">
        <v>64</v>
      </c>
      <c r="I2" s="44" t="s">
        <v>59</v>
      </c>
      <c r="J2" s="44" t="s">
        <v>56</v>
      </c>
      <c r="K2" s="44" t="s">
        <v>58</v>
      </c>
      <c r="L2" s="44" t="s">
        <v>6</v>
      </c>
      <c r="M2" s="44" t="s">
        <v>66</v>
      </c>
      <c r="N2" s="44" t="s">
        <v>84</v>
      </c>
      <c r="O2" s="46"/>
      <c r="P2" s="47"/>
      <c r="Q2" s="44" t="s">
        <v>54</v>
      </c>
      <c r="R2" s="28"/>
      <c r="S2" s="29">
        <v>6.85</v>
      </c>
      <c r="T2" s="27" t="s">
        <v>3</v>
      </c>
      <c r="U2" s="40">
        <v>47</v>
      </c>
      <c r="V2" s="40">
        <v>29</v>
      </c>
      <c r="W2" s="40">
        <v>20</v>
      </c>
      <c r="X2" s="30">
        <v>2</v>
      </c>
      <c r="Y2" s="31">
        <v>8</v>
      </c>
      <c r="Z2" s="45">
        <f t="shared" ref="Z2:Z4" si="0">IF(U2="","",U2*V2*W2/1000000)</f>
        <v>2.726E-2</v>
      </c>
      <c r="AA2" s="32">
        <f t="shared" ref="AA2:AA4" si="1">IF(Y2="","",67/Z2*Y2)</f>
        <v>19663</v>
      </c>
      <c r="AB2" s="27">
        <v>3800</v>
      </c>
      <c r="AC2" s="33">
        <f t="shared" ref="AC2:AC4" si="2">IF(ISERROR(AB2/AA2),"",AB2/AA2)</f>
        <v>0.19</v>
      </c>
      <c r="AD2" s="44" t="s">
        <v>55</v>
      </c>
      <c r="AE2" s="34">
        <v>0.28799999999999998</v>
      </c>
      <c r="AF2" s="33">
        <f t="shared" ref="AF2:AF4" si="3">IF(ISERROR(S2*AE2),"",S2*AE2)</f>
        <v>1.97</v>
      </c>
      <c r="AG2" s="33">
        <f t="shared" ref="AG2:AG4" si="4">IF(ISERROR(S2+AC2+AF2),"",S2+AC2+AF2)</f>
        <v>9.01</v>
      </c>
      <c r="AH2" s="34">
        <v>0.1</v>
      </c>
      <c r="AI2" s="33">
        <f t="shared" ref="AI2:AI4" si="5">IF(ISERROR(AT2*AH2),"",AT2*AH2)</f>
        <v>1.88</v>
      </c>
      <c r="AJ2" s="34">
        <v>0.1</v>
      </c>
      <c r="AK2" s="33">
        <f t="shared" ref="AK2:AK4" si="6">IF(ISERROR(AT2*AJ2),"",AT2*AJ2)</f>
        <v>1.88</v>
      </c>
      <c r="AL2" s="34">
        <v>0.1</v>
      </c>
      <c r="AM2" s="33">
        <f t="shared" ref="AM2:AM4" si="7">IF(ISERROR(AT2*AL2),"",AT2*AL2)</f>
        <v>1.88</v>
      </c>
      <c r="AN2" s="33">
        <f t="shared" ref="AN2:AN4" si="8">IF((AU2-AT2)&lt;1.5,1.5-(AU2-AT2),0)</f>
        <v>0.56000000000000005</v>
      </c>
      <c r="AO2" s="34">
        <v>8.43E-2</v>
      </c>
      <c r="AP2" s="33">
        <f t="shared" ref="AP2:AP4" si="9">IF(ISERROR(AT2*AO2),"",AT2*AO2)</f>
        <v>1.58</v>
      </c>
      <c r="AQ2" s="33">
        <f t="shared" ref="AQ2:AQ4" si="10">IF(ISERROR(AI2+AK2+AM2+AN2+AP2),"",AI2+AK2+AM2+AN2+AP2)</f>
        <v>7.78</v>
      </c>
      <c r="AR2" s="33">
        <f t="shared" ref="AR2:AR4" si="11">IF(ISERROR(AG2+AQ2),"",AG2+AQ2)</f>
        <v>16.79</v>
      </c>
      <c r="AS2" s="35">
        <f t="shared" ref="AS2:AS4" si="12">IF(ISERROR((AT2-AR2)/AT2),"",(AT2-AR2)/AT2)</f>
        <v>0.1069</v>
      </c>
      <c r="AT2" s="36">
        <v>18.8</v>
      </c>
      <c r="AU2" s="33">
        <v>19.739999999999998</v>
      </c>
      <c r="AV2" s="36">
        <v>38.99</v>
      </c>
      <c r="AW2" s="35">
        <f t="shared" ref="AW2:AW4" si="13">IF(ISERROR((AV2-AU2)/AV2),"",(AV2-AU2)/AV2)</f>
        <v>0.49370000000000003</v>
      </c>
      <c r="AX2" s="37"/>
    </row>
    <row r="3" spans="1:50" ht="14.45" customHeight="1" x14ac:dyDescent="0.25">
      <c r="A3" s="26">
        <v>2</v>
      </c>
      <c r="B3" s="27"/>
      <c r="C3" s="27"/>
      <c r="D3" s="27" t="s">
        <v>4</v>
      </c>
      <c r="E3" s="27"/>
      <c r="F3" s="44" t="s">
        <v>53</v>
      </c>
      <c r="G3" s="44" t="s">
        <v>81</v>
      </c>
      <c r="H3" s="44" t="s">
        <v>64</v>
      </c>
      <c r="I3" s="44" t="s">
        <v>59</v>
      </c>
      <c r="J3" s="44" t="s">
        <v>56</v>
      </c>
      <c r="K3" s="44" t="s">
        <v>58</v>
      </c>
      <c r="L3" s="27" t="s">
        <v>6</v>
      </c>
      <c r="M3" s="44" t="s">
        <v>66</v>
      </c>
      <c r="N3" s="44" t="s">
        <v>85</v>
      </c>
      <c r="O3" s="46"/>
      <c r="P3" s="47"/>
      <c r="Q3" s="44" t="s">
        <v>54</v>
      </c>
      <c r="R3" s="28"/>
      <c r="S3" s="29">
        <v>6.85</v>
      </c>
      <c r="T3" s="27" t="s">
        <v>3</v>
      </c>
      <c r="U3" s="40">
        <v>47</v>
      </c>
      <c r="V3" s="40">
        <v>29</v>
      </c>
      <c r="W3" s="40">
        <v>20</v>
      </c>
      <c r="X3" s="30">
        <v>2</v>
      </c>
      <c r="Y3" s="31">
        <v>8</v>
      </c>
      <c r="Z3" s="45">
        <f t="shared" si="0"/>
        <v>2.726E-2</v>
      </c>
      <c r="AA3" s="32">
        <f t="shared" si="1"/>
        <v>19663</v>
      </c>
      <c r="AB3" s="27">
        <v>3800</v>
      </c>
      <c r="AC3" s="33">
        <f t="shared" si="2"/>
        <v>0.19</v>
      </c>
      <c r="AD3" s="44" t="s">
        <v>55</v>
      </c>
      <c r="AE3" s="34">
        <v>0.28799999999999998</v>
      </c>
      <c r="AF3" s="33">
        <f t="shared" si="3"/>
        <v>1.97</v>
      </c>
      <c r="AG3" s="33">
        <f t="shared" si="4"/>
        <v>9.01</v>
      </c>
      <c r="AH3" s="34">
        <v>0.1</v>
      </c>
      <c r="AI3" s="33">
        <f t="shared" si="5"/>
        <v>1.88</v>
      </c>
      <c r="AJ3" s="34">
        <v>0.1</v>
      </c>
      <c r="AK3" s="33">
        <f t="shared" si="6"/>
        <v>1.88</v>
      </c>
      <c r="AL3" s="34">
        <v>0.1</v>
      </c>
      <c r="AM3" s="33">
        <f t="shared" si="7"/>
        <v>1.88</v>
      </c>
      <c r="AN3" s="33">
        <f t="shared" si="8"/>
        <v>0.56000000000000005</v>
      </c>
      <c r="AO3" s="34">
        <v>8.43E-2</v>
      </c>
      <c r="AP3" s="33">
        <f t="shared" si="9"/>
        <v>1.58</v>
      </c>
      <c r="AQ3" s="33">
        <f t="shared" si="10"/>
        <v>7.78</v>
      </c>
      <c r="AR3" s="33">
        <f t="shared" si="11"/>
        <v>16.79</v>
      </c>
      <c r="AS3" s="35">
        <f t="shared" si="12"/>
        <v>0.1069</v>
      </c>
      <c r="AT3" s="36">
        <v>18.8</v>
      </c>
      <c r="AU3" s="33">
        <v>19.739999999999998</v>
      </c>
      <c r="AV3" s="36">
        <v>38.99</v>
      </c>
      <c r="AW3" s="35">
        <f t="shared" si="13"/>
        <v>0.49370000000000003</v>
      </c>
      <c r="AX3" s="37"/>
    </row>
    <row r="4" spans="1:50" ht="14.45" customHeight="1" x14ac:dyDescent="0.25">
      <c r="A4" s="26">
        <v>3</v>
      </c>
      <c r="B4" s="27"/>
      <c r="C4" s="27"/>
      <c r="D4" s="27" t="s">
        <v>4</v>
      </c>
      <c r="E4" s="27"/>
      <c r="F4" s="44" t="s">
        <v>53</v>
      </c>
      <c r="G4" s="44" t="s">
        <v>81</v>
      </c>
      <c r="H4" s="44" t="s">
        <v>60</v>
      </c>
      <c r="I4" s="44" t="s">
        <v>61</v>
      </c>
      <c r="J4" s="44" t="s">
        <v>56</v>
      </c>
      <c r="K4" s="44" t="s">
        <v>57</v>
      </c>
      <c r="L4" s="27" t="s">
        <v>6</v>
      </c>
      <c r="M4" s="44" t="s">
        <v>79</v>
      </c>
      <c r="N4" s="44" t="s">
        <v>84</v>
      </c>
      <c r="O4" s="46"/>
      <c r="P4" s="47"/>
      <c r="Q4" s="44" t="s">
        <v>65</v>
      </c>
      <c r="R4" s="28"/>
      <c r="S4" s="29">
        <v>4.0999999999999996</v>
      </c>
      <c r="T4" s="27" t="s">
        <v>3</v>
      </c>
      <c r="U4" s="40">
        <v>29</v>
      </c>
      <c r="V4" s="40">
        <v>24</v>
      </c>
      <c r="W4" s="40">
        <v>15</v>
      </c>
      <c r="X4" s="30">
        <v>2</v>
      </c>
      <c r="Y4" s="31">
        <v>8</v>
      </c>
      <c r="Z4" s="45">
        <f t="shared" si="0"/>
        <v>1.044E-2</v>
      </c>
      <c r="AA4" s="32">
        <f t="shared" si="1"/>
        <v>51341</v>
      </c>
      <c r="AB4" s="27">
        <v>3800</v>
      </c>
      <c r="AC4" s="33">
        <f t="shared" si="2"/>
        <v>7.0000000000000007E-2</v>
      </c>
      <c r="AD4" s="44" t="s">
        <v>55</v>
      </c>
      <c r="AE4" s="34">
        <v>0.28799999999999998</v>
      </c>
      <c r="AF4" s="33">
        <f t="shared" si="3"/>
        <v>1.18</v>
      </c>
      <c r="AG4" s="33">
        <f t="shared" si="4"/>
        <v>5.35</v>
      </c>
      <c r="AH4" s="34">
        <v>0.1</v>
      </c>
      <c r="AI4" s="33">
        <f t="shared" si="5"/>
        <v>1.22</v>
      </c>
      <c r="AJ4" s="34">
        <v>0.1</v>
      </c>
      <c r="AK4" s="33">
        <f t="shared" si="6"/>
        <v>1.22</v>
      </c>
      <c r="AL4" s="34">
        <v>0.1</v>
      </c>
      <c r="AM4" s="33">
        <f t="shared" si="7"/>
        <v>1.22</v>
      </c>
      <c r="AN4" s="33">
        <f t="shared" si="8"/>
        <v>0.89</v>
      </c>
      <c r="AO4" s="34">
        <v>8.43E-2</v>
      </c>
      <c r="AP4" s="33">
        <f t="shared" si="9"/>
        <v>1.02</v>
      </c>
      <c r="AQ4" s="33">
        <f t="shared" si="10"/>
        <v>5.57</v>
      </c>
      <c r="AR4" s="33">
        <f t="shared" si="11"/>
        <v>10.92</v>
      </c>
      <c r="AS4" s="35">
        <f t="shared" si="12"/>
        <v>0.1012</v>
      </c>
      <c r="AT4" s="36">
        <v>12.15</v>
      </c>
      <c r="AU4" s="33">
        <v>12.76</v>
      </c>
      <c r="AV4" s="36">
        <v>24.99</v>
      </c>
      <c r="AW4" s="35">
        <f t="shared" si="13"/>
        <v>0.4894</v>
      </c>
      <c r="AX4" s="37"/>
    </row>
    <row r="5" spans="1:50" ht="14.45" customHeight="1" x14ac:dyDescent="0.25">
      <c r="A5" s="26">
        <v>4</v>
      </c>
      <c r="B5" s="27"/>
      <c r="C5" s="27"/>
      <c r="D5" s="27" t="s">
        <v>4</v>
      </c>
      <c r="E5" s="27"/>
      <c r="F5" s="44" t="s">
        <v>53</v>
      </c>
      <c r="G5" s="44" t="s">
        <v>81</v>
      </c>
      <c r="H5" s="44" t="s">
        <v>60</v>
      </c>
      <c r="I5" s="44" t="s">
        <v>61</v>
      </c>
      <c r="J5" s="44" t="s">
        <v>56</v>
      </c>
      <c r="K5" s="44" t="s">
        <v>57</v>
      </c>
      <c r="L5" s="27" t="s">
        <v>6</v>
      </c>
      <c r="M5" s="44" t="s">
        <v>79</v>
      </c>
      <c r="N5" s="44" t="s">
        <v>85</v>
      </c>
      <c r="O5" s="46"/>
      <c r="P5" s="48"/>
      <c r="Q5" s="44" t="s">
        <v>65</v>
      </c>
      <c r="R5" s="28"/>
      <c r="S5" s="29">
        <v>4.0999999999999996</v>
      </c>
      <c r="T5" s="27" t="s">
        <v>3</v>
      </c>
      <c r="U5" s="40">
        <v>29</v>
      </c>
      <c r="V5" s="40">
        <v>24</v>
      </c>
      <c r="W5" s="40">
        <v>15</v>
      </c>
      <c r="X5" s="30">
        <v>2</v>
      </c>
      <c r="Y5" s="31">
        <v>8</v>
      </c>
      <c r="Z5" s="45">
        <f t="shared" ref="Z5" si="14">IF(U5="","",U5*V5*W5/1000000)</f>
        <v>1.044E-2</v>
      </c>
      <c r="AA5" s="32">
        <f t="shared" ref="AA5" si="15">IF(Y5="","",67/Z5*Y5)</f>
        <v>51341</v>
      </c>
      <c r="AB5" s="27">
        <v>3800</v>
      </c>
      <c r="AC5" s="33">
        <f t="shared" ref="AC5" si="16">IF(ISERROR(AB5/AA5),"",AB5/AA5)</f>
        <v>7.0000000000000007E-2</v>
      </c>
      <c r="AD5" s="44" t="s">
        <v>55</v>
      </c>
      <c r="AE5" s="34">
        <v>0.28799999999999998</v>
      </c>
      <c r="AF5" s="33">
        <f t="shared" ref="AF5" si="17">IF(ISERROR(S5*AE5),"",S5*AE5)</f>
        <v>1.18</v>
      </c>
      <c r="AG5" s="33">
        <f t="shared" ref="AG5" si="18">IF(ISERROR(S5+AC5+AF5),"",S5+AC5+AF5)</f>
        <v>5.35</v>
      </c>
      <c r="AH5" s="34">
        <v>0.1</v>
      </c>
      <c r="AI5" s="33">
        <f t="shared" ref="AI5" si="19">IF(ISERROR(AT5*AH5),"",AT5*AH5)</f>
        <v>1.22</v>
      </c>
      <c r="AJ5" s="34">
        <v>0.1</v>
      </c>
      <c r="AK5" s="33">
        <f t="shared" ref="AK5" si="20">IF(ISERROR(AT5*AJ5),"",AT5*AJ5)</f>
        <v>1.22</v>
      </c>
      <c r="AL5" s="34">
        <v>0.1</v>
      </c>
      <c r="AM5" s="33">
        <f t="shared" ref="AM5" si="21">IF(ISERROR(AT5*AL5),"",AT5*AL5)</f>
        <v>1.22</v>
      </c>
      <c r="AN5" s="33">
        <f t="shared" ref="AN5" si="22">IF((AU5-AT5)&lt;1.5,1.5-(AU5-AT5),0)</f>
        <v>0.89</v>
      </c>
      <c r="AO5" s="34">
        <v>8.43E-2</v>
      </c>
      <c r="AP5" s="33">
        <f t="shared" ref="AP5" si="23">IF(ISERROR(AT5*AO5),"",AT5*AO5)</f>
        <v>1.02</v>
      </c>
      <c r="AQ5" s="33">
        <f t="shared" ref="AQ5" si="24">IF(ISERROR(AI5+AK5+AM5+AN5+AP5),"",AI5+AK5+AM5+AN5+AP5)</f>
        <v>5.57</v>
      </c>
      <c r="AR5" s="33">
        <f t="shared" ref="AR5" si="25">IF(ISERROR(AG5+AQ5),"",AG5+AQ5)</f>
        <v>10.92</v>
      </c>
      <c r="AS5" s="35">
        <f t="shared" ref="AS5" si="26">IF(ISERROR((AT5-AR5)/AT5),"",(AT5-AR5)/AT5)</f>
        <v>0.1012</v>
      </c>
      <c r="AT5" s="36">
        <v>12.15</v>
      </c>
      <c r="AU5" s="33">
        <v>12.76</v>
      </c>
      <c r="AV5" s="36">
        <v>24.99</v>
      </c>
      <c r="AW5" s="35">
        <f t="shared" ref="AW5" si="27">IF(ISERROR((AV5-AU5)/AV5),"",(AV5-AU5)/AV5)</f>
        <v>0.4894</v>
      </c>
      <c r="AX5" s="37"/>
    </row>
    <row r="6" spans="1:50" ht="14.45" customHeight="1" x14ac:dyDescent="0.25">
      <c r="A6" s="26">
        <v>5</v>
      </c>
      <c r="B6" s="27"/>
      <c r="C6" s="27"/>
      <c r="D6" s="27" t="s">
        <v>4</v>
      </c>
      <c r="E6" s="27"/>
      <c r="F6" s="44" t="s">
        <v>53</v>
      </c>
      <c r="G6" s="44" t="s">
        <v>82</v>
      </c>
      <c r="H6" s="44" t="s">
        <v>63</v>
      </c>
      <c r="I6" s="44" t="s">
        <v>62</v>
      </c>
      <c r="J6" s="44" t="s">
        <v>56</v>
      </c>
      <c r="K6" s="44" t="s">
        <v>57</v>
      </c>
      <c r="L6" s="27" t="s">
        <v>6</v>
      </c>
      <c r="M6" s="44" t="s">
        <v>67</v>
      </c>
      <c r="N6" s="44" t="s">
        <v>84</v>
      </c>
      <c r="O6" s="46"/>
      <c r="P6" s="48"/>
      <c r="Q6" s="44" t="s">
        <v>54</v>
      </c>
      <c r="R6" s="28"/>
      <c r="S6" s="29">
        <v>3.6</v>
      </c>
      <c r="T6" s="27" t="s">
        <v>3</v>
      </c>
      <c r="U6" s="40">
        <v>29</v>
      </c>
      <c r="V6" s="40">
        <v>24</v>
      </c>
      <c r="W6" s="40">
        <v>18</v>
      </c>
      <c r="X6" s="30">
        <v>2</v>
      </c>
      <c r="Y6" s="31">
        <v>8</v>
      </c>
      <c r="Z6" s="45">
        <f>IF(U6="","",U6*V6*W6/1000000)</f>
        <v>1.2527999999999999E-2</v>
      </c>
      <c r="AA6" s="32">
        <f>IF(Y6="","",67/Z6*Y6)</f>
        <v>42784</v>
      </c>
      <c r="AB6" s="27">
        <v>3800</v>
      </c>
      <c r="AC6" s="33">
        <f>IF(ISERROR(AB6/AA6),"",AB6/AA6)</f>
        <v>0.09</v>
      </c>
      <c r="AD6" s="44" t="s">
        <v>55</v>
      </c>
      <c r="AE6" s="34">
        <v>0.28799999999999998</v>
      </c>
      <c r="AF6" s="33">
        <f>IF(ISERROR(S6*AE6),"",S6*AE6)</f>
        <v>1.04</v>
      </c>
      <c r="AG6" s="33">
        <f>IF(ISERROR(S6+AC6+AF6),"",S6+AC6+AF6)</f>
        <v>4.7300000000000004</v>
      </c>
      <c r="AH6" s="34">
        <v>0.1</v>
      </c>
      <c r="AI6" s="33">
        <f>IF(ISERROR(AT6*AH6),"",AT6*AH6)</f>
        <v>1.1000000000000001</v>
      </c>
      <c r="AJ6" s="34">
        <v>0.1</v>
      </c>
      <c r="AK6" s="33">
        <f>IF(ISERROR(AT6*AJ6),"",AT6*AJ6)</f>
        <v>1.1000000000000001</v>
      </c>
      <c r="AL6" s="34">
        <v>0.1</v>
      </c>
      <c r="AM6" s="33">
        <f>IF(ISERROR(AT6*AL6),"",AT6*AL6)</f>
        <v>1.1000000000000001</v>
      </c>
      <c r="AN6" s="33">
        <f>IF((AU6-AT6)&lt;1.5,1.5-(AU6-AT6),0)</f>
        <v>0.95</v>
      </c>
      <c r="AO6" s="34">
        <v>8.43E-2</v>
      </c>
      <c r="AP6" s="33">
        <f>IF(ISERROR(AT6*AO6),"",AT6*AO6)</f>
        <v>0.92</v>
      </c>
      <c r="AQ6" s="33">
        <f>IF(ISERROR(AI6+AK6+AM6+AN6+AP6),"",AI6+AK6+AM6+AN6+AP6)</f>
        <v>5.17</v>
      </c>
      <c r="AR6" s="33">
        <f>IF(ISERROR(AG6+AQ6),"",AG6+AQ6)</f>
        <v>9.9</v>
      </c>
      <c r="AS6" s="35">
        <f>IF(ISERROR((AT6-AR6)/AT6),"",(AT6-AR6)/AT6)</f>
        <v>9.5899999999999999E-2</v>
      </c>
      <c r="AT6" s="36">
        <v>10.95</v>
      </c>
      <c r="AU6" s="33">
        <v>11.5</v>
      </c>
      <c r="AV6" s="36">
        <v>22.99</v>
      </c>
      <c r="AW6" s="35">
        <f>IF(ISERROR((AV6-AU6)/AV6),"",(AV6-AU6)/AV6)</f>
        <v>0.49980000000000002</v>
      </c>
      <c r="AX6" s="37"/>
    </row>
    <row r="7" spans="1:50" ht="14.45" customHeight="1" x14ac:dyDescent="0.25">
      <c r="A7" s="26">
        <v>6</v>
      </c>
      <c r="B7" s="27"/>
      <c r="C7" s="27"/>
      <c r="D7" s="27" t="s">
        <v>4</v>
      </c>
      <c r="E7" s="27"/>
      <c r="F7" s="44" t="s">
        <v>53</v>
      </c>
      <c r="G7" s="44" t="s">
        <v>82</v>
      </c>
      <c r="H7" s="44" t="s">
        <v>63</v>
      </c>
      <c r="I7" s="44" t="s">
        <v>62</v>
      </c>
      <c r="J7" s="44" t="s">
        <v>56</v>
      </c>
      <c r="K7" s="44" t="s">
        <v>57</v>
      </c>
      <c r="L7" s="27" t="s">
        <v>6</v>
      </c>
      <c r="M7" s="44" t="s">
        <v>68</v>
      </c>
      <c r="N7" s="44" t="s">
        <v>84</v>
      </c>
      <c r="O7" s="46"/>
      <c r="P7" s="47"/>
      <c r="Q7" s="44" t="s">
        <v>54</v>
      </c>
      <c r="R7" s="28"/>
      <c r="S7" s="29">
        <v>4</v>
      </c>
      <c r="T7" s="27" t="s">
        <v>3</v>
      </c>
      <c r="U7" s="40">
        <v>29</v>
      </c>
      <c r="V7" s="40">
        <v>24</v>
      </c>
      <c r="W7" s="40">
        <v>23</v>
      </c>
      <c r="X7" s="30">
        <v>2</v>
      </c>
      <c r="Y7" s="31">
        <v>8</v>
      </c>
      <c r="Z7" s="45">
        <f t="shared" ref="Z7:Z9" si="28">IF(U7="","",U7*V7*W7/1000000)</f>
        <v>1.6008000000000001E-2</v>
      </c>
      <c r="AA7" s="32">
        <f t="shared" ref="AA7:AA9" si="29">IF(Y7="","",67/Z7*Y7)</f>
        <v>33483</v>
      </c>
      <c r="AB7" s="27">
        <v>3800</v>
      </c>
      <c r="AC7" s="33">
        <f t="shared" ref="AC7:AC9" si="30">IF(ISERROR(AB7/AA7),"",AB7/AA7)</f>
        <v>0.11</v>
      </c>
      <c r="AD7" s="44" t="s">
        <v>55</v>
      </c>
      <c r="AE7" s="34">
        <v>0.28799999999999998</v>
      </c>
      <c r="AF7" s="33">
        <f t="shared" ref="AF7:AF9" si="31">IF(ISERROR(S7*AE7),"",S7*AE7)</f>
        <v>1.1499999999999999</v>
      </c>
      <c r="AG7" s="33">
        <f t="shared" ref="AG7:AG9" si="32">IF(ISERROR(S7+AC7+AF7),"",S7+AC7+AF7)</f>
        <v>5.26</v>
      </c>
      <c r="AH7" s="34">
        <v>0.1</v>
      </c>
      <c r="AI7" s="33">
        <f t="shared" ref="AI7:AI9" si="33">IF(ISERROR(AT7*AH7),"",AT7*AH7)</f>
        <v>1.2</v>
      </c>
      <c r="AJ7" s="34">
        <v>0.1</v>
      </c>
      <c r="AK7" s="33">
        <f t="shared" ref="AK7:AK9" si="34">IF(ISERROR(AT7*AJ7),"",AT7*AJ7)</f>
        <v>1.2</v>
      </c>
      <c r="AL7" s="34">
        <v>0.1</v>
      </c>
      <c r="AM7" s="33">
        <f t="shared" ref="AM7:AM9" si="35">IF(ISERROR(AT7*AL7),"",AT7*AL7)</f>
        <v>1.2</v>
      </c>
      <c r="AN7" s="33">
        <f t="shared" ref="AN7:AN9" si="36">IF((AU7-AT7)&lt;1.5,1.5-(AU7-AT7),0)</f>
        <v>0.9</v>
      </c>
      <c r="AO7" s="34">
        <v>8.43E-2</v>
      </c>
      <c r="AP7" s="33">
        <f t="shared" ref="AP7:AP9" si="37">IF(ISERROR(AT7*AO7),"",AT7*AO7)</f>
        <v>1.01</v>
      </c>
      <c r="AQ7" s="33">
        <f t="shared" ref="AQ7:AQ9" si="38">IF(ISERROR(AI7+AK7+AM7+AN7+AP7),"",AI7+AK7+AM7+AN7+AP7)</f>
        <v>5.51</v>
      </c>
      <c r="AR7" s="33">
        <f t="shared" ref="AR7:AR9" si="39">IF(ISERROR(AG7+AQ7),"",AG7+AQ7)</f>
        <v>10.77</v>
      </c>
      <c r="AS7" s="35">
        <f t="shared" ref="AS7:AS9" si="40">IF(ISERROR((AT7-AR7)/AT7),"",(AT7-AR7)/AT7)</f>
        <v>9.8699999999999996E-2</v>
      </c>
      <c r="AT7" s="36">
        <v>11.95</v>
      </c>
      <c r="AU7" s="33">
        <v>12.55</v>
      </c>
      <c r="AV7" s="36">
        <v>24.99</v>
      </c>
      <c r="AW7" s="35">
        <f t="shared" ref="AW7:AW9" si="41">IF(ISERROR((AV7-AU7)/AV7),"",(AV7-AU7)/AV7)</f>
        <v>0.49780000000000002</v>
      </c>
      <c r="AX7" s="37"/>
    </row>
    <row r="8" spans="1:50" ht="14.45" customHeight="1" x14ac:dyDescent="0.25">
      <c r="A8" s="26">
        <v>7</v>
      </c>
      <c r="B8" s="27"/>
      <c r="C8" s="27"/>
      <c r="D8" s="27" t="s">
        <v>4</v>
      </c>
      <c r="E8" s="27"/>
      <c r="F8" s="44" t="s">
        <v>53</v>
      </c>
      <c r="G8" s="44" t="s">
        <v>82</v>
      </c>
      <c r="H8" s="44" t="s">
        <v>63</v>
      </c>
      <c r="I8" s="44" t="s">
        <v>62</v>
      </c>
      <c r="J8" s="44" t="s">
        <v>56</v>
      </c>
      <c r="K8" s="44" t="s">
        <v>57</v>
      </c>
      <c r="L8" s="27" t="s">
        <v>6</v>
      </c>
      <c r="M8" s="44" t="s">
        <v>67</v>
      </c>
      <c r="N8" s="44" t="s">
        <v>85</v>
      </c>
      <c r="O8" s="46"/>
      <c r="P8" s="47"/>
      <c r="Q8" s="44" t="s">
        <v>54</v>
      </c>
      <c r="R8" s="28"/>
      <c r="S8" s="29">
        <v>3.6</v>
      </c>
      <c r="T8" s="27" t="s">
        <v>3</v>
      </c>
      <c r="U8" s="40">
        <v>29</v>
      </c>
      <c r="V8" s="40">
        <v>24</v>
      </c>
      <c r="W8" s="40">
        <v>18</v>
      </c>
      <c r="X8" s="30">
        <v>2</v>
      </c>
      <c r="Y8" s="31">
        <v>8</v>
      </c>
      <c r="Z8" s="45">
        <f t="shared" si="28"/>
        <v>1.2527999999999999E-2</v>
      </c>
      <c r="AA8" s="32">
        <f t="shared" si="29"/>
        <v>42784</v>
      </c>
      <c r="AB8" s="27">
        <v>3800</v>
      </c>
      <c r="AC8" s="33">
        <f t="shared" si="30"/>
        <v>0.09</v>
      </c>
      <c r="AD8" s="44" t="s">
        <v>55</v>
      </c>
      <c r="AE8" s="34">
        <v>0.28799999999999998</v>
      </c>
      <c r="AF8" s="33">
        <f t="shared" si="31"/>
        <v>1.04</v>
      </c>
      <c r="AG8" s="33">
        <f t="shared" si="32"/>
        <v>4.7300000000000004</v>
      </c>
      <c r="AH8" s="34">
        <v>0.1</v>
      </c>
      <c r="AI8" s="33">
        <f t="shared" si="33"/>
        <v>1.1000000000000001</v>
      </c>
      <c r="AJ8" s="34">
        <v>0.1</v>
      </c>
      <c r="AK8" s="33">
        <f t="shared" si="34"/>
        <v>1.1000000000000001</v>
      </c>
      <c r="AL8" s="34">
        <v>0.1</v>
      </c>
      <c r="AM8" s="33">
        <f t="shared" si="35"/>
        <v>1.1000000000000001</v>
      </c>
      <c r="AN8" s="33">
        <f t="shared" si="36"/>
        <v>0.95</v>
      </c>
      <c r="AO8" s="34">
        <v>8.43E-2</v>
      </c>
      <c r="AP8" s="33">
        <f t="shared" si="37"/>
        <v>0.92</v>
      </c>
      <c r="AQ8" s="33">
        <f t="shared" si="38"/>
        <v>5.17</v>
      </c>
      <c r="AR8" s="33">
        <f t="shared" si="39"/>
        <v>9.9</v>
      </c>
      <c r="AS8" s="35">
        <f t="shared" si="40"/>
        <v>9.5899999999999999E-2</v>
      </c>
      <c r="AT8" s="36">
        <v>10.95</v>
      </c>
      <c r="AU8" s="33">
        <v>11.5</v>
      </c>
      <c r="AV8" s="36">
        <v>22.99</v>
      </c>
      <c r="AW8" s="35">
        <f t="shared" si="41"/>
        <v>0.49980000000000002</v>
      </c>
      <c r="AX8" s="37"/>
    </row>
    <row r="9" spans="1:50" ht="14.45" customHeight="1" x14ac:dyDescent="0.25">
      <c r="A9" s="26">
        <v>8</v>
      </c>
      <c r="B9" s="27"/>
      <c r="C9" s="27"/>
      <c r="D9" s="27" t="s">
        <v>4</v>
      </c>
      <c r="E9" s="27"/>
      <c r="F9" s="44" t="s">
        <v>53</v>
      </c>
      <c r="G9" s="44" t="s">
        <v>82</v>
      </c>
      <c r="H9" s="44" t="s">
        <v>63</v>
      </c>
      <c r="I9" s="44" t="s">
        <v>62</v>
      </c>
      <c r="J9" s="44" t="s">
        <v>56</v>
      </c>
      <c r="K9" s="44" t="s">
        <v>57</v>
      </c>
      <c r="L9" s="27" t="s">
        <v>6</v>
      </c>
      <c r="M9" s="44" t="s">
        <v>68</v>
      </c>
      <c r="N9" s="44" t="s">
        <v>85</v>
      </c>
      <c r="O9" s="46"/>
      <c r="P9" s="48"/>
      <c r="Q9" s="44" t="s">
        <v>54</v>
      </c>
      <c r="R9" s="28"/>
      <c r="S9" s="29">
        <v>4</v>
      </c>
      <c r="T9" s="27" t="s">
        <v>3</v>
      </c>
      <c r="U9" s="40">
        <v>29</v>
      </c>
      <c r="V9" s="40">
        <v>24</v>
      </c>
      <c r="W9" s="40">
        <v>23</v>
      </c>
      <c r="X9" s="30">
        <v>2</v>
      </c>
      <c r="Y9" s="31">
        <v>8</v>
      </c>
      <c r="Z9" s="45">
        <f t="shared" si="28"/>
        <v>1.6008000000000001E-2</v>
      </c>
      <c r="AA9" s="32">
        <f t="shared" si="29"/>
        <v>33483</v>
      </c>
      <c r="AB9" s="27">
        <v>3800</v>
      </c>
      <c r="AC9" s="33">
        <f t="shared" si="30"/>
        <v>0.11</v>
      </c>
      <c r="AD9" s="44" t="s">
        <v>55</v>
      </c>
      <c r="AE9" s="34">
        <v>0.28799999999999998</v>
      </c>
      <c r="AF9" s="33">
        <f t="shared" si="31"/>
        <v>1.1499999999999999</v>
      </c>
      <c r="AG9" s="33">
        <f t="shared" si="32"/>
        <v>5.26</v>
      </c>
      <c r="AH9" s="34">
        <v>0.1</v>
      </c>
      <c r="AI9" s="33">
        <f t="shared" si="33"/>
        <v>1.2</v>
      </c>
      <c r="AJ9" s="34">
        <v>0.1</v>
      </c>
      <c r="AK9" s="33">
        <f t="shared" si="34"/>
        <v>1.2</v>
      </c>
      <c r="AL9" s="34">
        <v>0.1</v>
      </c>
      <c r="AM9" s="33">
        <f t="shared" si="35"/>
        <v>1.2</v>
      </c>
      <c r="AN9" s="33">
        <f t="shared" si="36"/>
        <v>0.9</v>
      </c>
      <c r="AO9" s="34">
        <v>8.43E-2</v>
      </c>
      <c r="AP9" s="33">
        <f t="shared" si="37"/>
        <v>1.01</v>
      </c>
      <c r="AQ9" s="33">
        <f t="shared" si="38"/>
        <v>5.51</v>
      </c>
      <c r="AR9" s="33">
        <f t="shared" si="39"/>
        <v>10.77</v>
      </c>
      <c r="AS9" s="35">
        <f t="shared" si="40"/>
        <v>9.8699999999999996E-2</v>
      </c>
      <c r="AT9" s="36">
        <v>11.95</v>
      </c>
      <c r="AU9" s="33">
        <v>12.55</v>
      </c>
      <c r="AV9" s="36">
        <v>24.99</v>
      </c>
      <c r="AW9" s="35">
        <f t="shared" si="41"/>
        <v>0.49780000000000002</v>
      </c>
      <c r="AX9" s="37"/>
    </row>
    <row r="10" spans="1:50" ht="14.45" customHeight="1" x14ac:dyDescent="0.25">
      <c r="A10" s="26">
        <v>9</v>
      </c>
      <c r="B10" s="27"/>
      <c r="C10" s="27"/>
      <c r="D10" s="27" t="s">
        <v>4</v>
      </c>
      <c r="E10" s="27"/>
      <c r="F10" s="44" t="s">
        <v>53</v>
      </c>
      <c r="G10" s="44" t="s">
        <v>83</v>
      </c>
      <c r="H10" s="44" t="s">
        <v>69</v>
      </c>
      <c r="I10" s="44" t="s">
        <v>71</v>
      </c>
      <c r="J10" s="44" t="s">
        <v>73</v>
      </c>
      <c r="K10" s="44" t="s">
        <v>74</v>
      </c>
      <c r="L10" s="27" t="s">
        <v>6</v>
      </c>
      <c r="M10" s="44" t="s">
        <v>75</v>
      </c>
      <c r="N10" s="44" t="s">
        <v>80</v>
      </c>
      <c r="O10" s="46"/>
      <c r="P10" s="48"/>
      <c r="Q10" s="44" t="s">
        <v>65</v>
      </c>
      <c r="R10" s="28"/>
      <c r="S10" s="29">
        <v>5.8</v>
      </c>
      <c r="T10" s="27" t="s">
        <v>3</v>
      </c>
      <c r="U10" s="40">
        <v>28</v>
      </c>
      <c r="V10" s="40">
        <v>22</v>
      </c>
      <c r="W10" s="40">
        <v>20</v>
      </c>
      <c r="X10" s="30">
        <v>2</v>
      </c>
      <c r="Y10" s="31">
        <v>4</v>
      </c>
      <c r="Z10" s="45">
        <f>IF(U10="","",U10*V10*W10/1000000)</f>
        <v>1.2319999999999999E-2</v>
      </c>
      <c r="AA10" s="32">
        <f>IF(Y10="","",67/Z10*Y10)</f>
        <v>21753</v>
      </c>
      <c r="AB10" s="27">
        <v>3800</v>
      </c>
      <c r="AC10" s="33">
        <f>IF(ISERROR(AB10/AA10),"",AB10/AA10)</f>
        <v>0.17</v>
      </c>
      <c r="AD10" s="44" t="s">
        <v>55</v>
      </c>
      <c r="AE10" s="34">
        <v>0.28799999999999998</v>
      </c>
      <c r="AF10" s="33">
        <f>IF(ISERROR(S10*AE10),"",S10*AE10)</f>
        <v>1.67</v>
      </c>
      <c r="AG10" s="33">
        <f>IF(ISERROR(S10+AC10+AF10),"",S10+AC10+AF10)</f>
        <v>7.64</v>
      </c>
      <c r="AH10" s="34">
        <v>0.1</v>
      </c>
      <c r="AI10" s="33">
        <f>IF(ISERROR(AT10*AH10),"",AT10*AH10)</f>
        <v>1.94</v>
      </c>
      <c r="AJ10" s="34">
        <v>0.1</v>
      </c>
      <c r="AK10" s="33">
        <f>IF(ISERROR(AT10*AJ10),"",AT10*AJ10)</f>
        <v>1.94</v>
      </c>
      <c r="AL10" s="34">
        <v>0.1</v>
      </c>
      <c r="AM10" s="33">
        <f>IF(ISERROR(AT10*AL10),"",AT10*AL10)</f>
        <v>1.94</v>
      </c>
      <c r="AN10" s="33">
        <f>IF((AU10-AT10)&lt;1.5,1.5-(AU10-AT10),0)</f>
        <v>0.53</v>
      </c>
      <c r="AO10" s="34">
        <v>8.43E-2</v>
      </c>
      <c r="AP10" s="33">
        <f>IF(ISERROR(AT10*AO10),"",AT10*AO10)</f>
        <v>1.64</v>
      </c>
      <c r="AQ10" s="33">
        <f>IF(ISERROR(AI10+AK10+AM10+AN10+AP10),"",AI10+AK10+AM10+AN10+AP10)</f>
        <v>7.99</v>
      </c>
      <c r="AR10" s="33">
        <f>IF(ISERROR(AG10+AQ10),"",AG10+AQ10)</f>
        <v>15.63</v>
      </c>
      <c r="AS10" s="35">
        <f>IF(ISERROR((AT10-AR10)/AT10),"",(AT10-AR10)/AT10)</f>
        <v>0.1956</v>
      </c>
      <c r="AT10" s="36">
        <v>19.43</v>
      </c>
      <c r="AU10" s="33">
        <v>20.399999999999999</v>
      </c>
      <c r="AV10" s="36">
        <v>44.99</v>
      </c>
      <c r="AW10" s="35">
        <f>IF(ISERROR((AV10-AU10)/AV10),"",(AV10-AU10)/AV10)</f>
        <v>0.54659999999999997</v>
      </c>
      <c r="AX10" s="37"/>
    </row>
    <row r="11" spans="1:50" ht="14.45" customHeight="1" x14ac:dyDescent="0.25">
      <c r="A11" s="26">
        <v>10</v>
      </c>
      <c r="B11" s="27"/>
      <c r="C11" s="27"/>
      <c r="D11" s="27" t="s">
        <v>4</v>
      </c>
      <c r="E11" s="27"/>
      <c r="F11" s="44" t="s">
        <v>53</v>
      </c>
      <c r="G11" s="44" t="s">
        <v>83</v>
      </c>
      <c r="H11" s="44" t="s">
        <v>69</v>
      </c>
      <c r="I11" s="44" t="s">
        <v>71</v>
      </c>
      <c r="J11" s="44" t="s">
        <v>73</v>
      </c>
      <c r="K11" s="44" t="s">
        <v>74</v>
      </c>
      <c r="L11" s="27" t="s">
        <v>6</v>
      </c>
      <c r="M11" s="44" t="s">
        <v>76</v>
      </c>
      <c r="N11" s="44" t="s">
        <v>80</v>
      </c>
      <c r="O11" s="46"/>
      <c r="P11" s="47"/>
      <c r="Q11" s="44" t="s">
        <v>65</v>
      </c>
      <c r="R11" s="28"/>
      <c r="S11" s="29">
        <v>6.37</v>
      </c>
      <c r="T11" s="27" t="s">
        <v>3</v>
      </c>
      <c r="U11" s="40">
        <v>30</v>
      </c>
      <c r="V11" s="40">
        <v>24</v>
      </c>
      <c r="W11" s="40">
        <v>16</v>
      </c>
      <c r="X11" s="30">
        <v>2</v>
      </c>
      <c r="Y11" s="31">
        <v>4</v>
      </c>
      <c r="Z11" s="45">
        <f t="shared" ref="Z11:Z13" si="42">IF(U11="","",U11*V11*W11/1000000)</f>
        <v>1.1520000000000001E-2</v>
      </c>
      <c r="AA11" s="32">
        <f t="shared" ref="AA11:AA13" si="43">IF(Y11="","",67/Z11*Y11)</f>
        <v>23264</v>
      </c>
      <c r="AB11" s="27">
        <v>3800</v>
      </c>
      <c r="AC11" s="33">
        <f t="shared" ref="AC11:AC13" si="44">IF(ISERROR(AB11/AA11),"",AB11/AA11)</f>
        <v>0.16</v>
      </c>
      <c r="AD11" s="44" t="s">
        <v>55</v>
      </c>
      <c r="AE11" s="34">
        <v>0.28799999999999998</v>
      </c>
      <c r="AF11" s="33">
        <f t="shared" ref="AF11:AF13" si="45">IF(ISERROR(S11*AE11),"",S11*AE11)</f>
        <v>1.83</v>
      </c>
      <c r="AG11" s="33">
        <f t="shared" ref="AG11:AG13" si="46">IF(ISERROR(S11+AC11+AF11),"",S11+AC11+AF11)</f>
        <v>8.36</v>
      </c>
      <c r="AH11" s="34">
        <v>0.1</v>
      </c>
      <c r="AI11" s="33">
        <f t="shared" ref="AI11:AI13" si="47">IF(ISERROR(AT11*AH11),"",AT11*AH11)</f>
        <v>2.23</v>
      </c>
      <c r="AJ11" s="34">
        <v>0.1</v>
      </c>
      <c r="AK11" s="33">
        <f t="shared" ref="AK11:AK13" si="48">IF(ISERROR(AT11*AJ11),"",AT11*AJ11)</f>
        <v>2.23</v>
      </c>
      <c r="AL11" s="34">
        <v>0.1</v>
      </c>
      <c r="AM11" s="33">
        <f t="shared" ref="AM11:AM13" si="49">IF(ISERROR(AT11*AL11),"",AT11*AL11)</f>
        <v>2.23</v>
      </c>
      <c r="AN11" s="33">
        <f t="shared" ref="AN11:AN13" si="50">IF((AU11-AT11)&lt;1.5,1.5-(AU11-AT11),0)</f>
        <v>0.39</v>
      </c>
      <c r="AO11" s="34">
        <v>8.43E-2</v>
      </c>
      <c r="AP11" s="33">
        <f t="shared" ref="AP11:AP13" si="51">IF(ISERROR(AT11*AO11),"",AT11*AO11)</f>
        <v>1.88</v>
      </c>
      <c r="AQ11" s="33">
        <f t="shared" ref="AQ11:AQ13" si="52">IF(ISERROR(AI11+AK11+AM11+AN11+AP11),"",AI11+AK11+AM11+AN11+AP11)</f>
        <v>8.9600000000000009</v>
      </c>
      <c r="AR11" s="33">
        <f t="shared" ref="AR11:AR13" si="53">IF(ISERROR(AG11+AQ11),"",AG11+AQ11)</f>
        <v>17.32</v>
      </c>
      <c r="AS11" s="35">
        <f t="shared" ref="AS11:AS13" si="54">IF(ISERROR((AT11-AR11)/AT11),"",(AT11-AR11)/AT11)</f>
        <v>0.22189999999999999</v>
      </c>
      <c r="AT11" s="36">
        <v>22.26</v>
      </c>
      <c r="AU11" s="33">
        <v>23.37</v>
      </c>
      <c r="AV11" s="36">
        <v>49.99</v>
      </c>
      <c r="AW11" s="35">
        <f t="shared" ref="AW11:AW13" si="55">IF(ISERROR((AV11-AU11)/AV11),"",(AV11-AU11)/AV11)</f>
        <v>0.53249999999999997</v>
      </c>
      <c r="AX11" s="37"/>
    </row>
    <row r="12" spans="1:50" ht="14.45" customHeight="1" x14ac:dyDescent="0.25">
      <c r="A12" s="26">
        <v>11</v>
      </c>
      <c r="B12" s="27"/>
      <c r="C12" s="27"/>
      <c r="D12" s="27" t="s">
        <v>4</v>
      </c>
      <c r="E12" s="27"/>
      <c r="F12" s="44" t="s">
        <v>53</v>
      </c>
      <c r="G12" s="44" t="s">
        <v>83</v>
      </c>
      <c r="H12" s="44" t="s">
        <v>70</v>
      </c>
      <c r="I12" s="44" t="s">
        <v>72</v>
      </c>
      <c r="J12" s="44" t="s">
        <v>73</v>
      </c>
      <c r="K12" s="44" t="s">
        <v>74</v>
      </c>
      <c r="L12" s="27" t="s">
        <v>6</v>
      </c>
      <c r="M12" s="44" t="s">
        <v>77</v>
      </c>
      <c r="N12" s="44" t="s">
        <v>80</v>
      </c>
      <c r="O12" s="46"/>
      <c r="P12" s="47"/>
      <c r="Q12" s="44" t="s">
        <v>65</v>
      </c>
      <c r="R12" s="28"/>
      <c r="S12" s="29">
        <v>4.9400000000000004</v>
      </c>
      <c r="T12" s="27" t="s">
        <v>3</v>
      </c>
      <c r="U12" s="40">
        <v>30</v>
      </c>
      <c r="V12" s="40">
        <v>24</v>
      </c>
      <c r="W12" s="40">
        <v>14</v>
      </c>
      <c r="X12" s="30">
        <v>2</v>
      </c>
      <c r="Y12" s="31">
        <v>4</v>
      </c>
      <c r="Z12" s="45">
        <f t="shared" si="42"/>
        <v>1.008E-2</v>
      </c>
      <c r="AA12" s="32">
        <f t="shared" si="43"/>
        <v>26587</v>
      </c>
      <c r="AB12" s="27">
        <v>3800</v>
      </c>
      <c r="AC12" s="33">
        <f t="shared" si="44"/>
        <v>0.14000000000000001</v>
      </c>
      <c r="AD12" s="44" t="s">
        <v>55</v>
      </c>
      <c r="AE12" s="34">
        <v>0.28799999999999998</v>
      </c>
      <c r="AF12" s="33">
        <f t="shared" si="45"/>
        <v>1.42</v>
      </c>
      <c r="AG12" s="33">
        <f t="shared" si="46"/>
        <v>6.5</v>
      </c>
      <c r="AH12" s="34">
        <v>0.1</v>
      </c>
      <c r="AI12" s="33">
        <f t="shared" si="47"/>
        <v>1.66</v>
      </c>
      <c r="AJ12" s="34">
        <v>0.1</v>
      </c>
      <c r="AK12" s="33">
        <f t="shared" si="48"/>
        <v>1.66</v>
      </c>
      <c r="AL12" s="34">
        <v>0.1</v>
      </c>
      <c r="AM12" s="33">
        <f t="shared" si="49"/>
        <v>1.66</v>
      </c>
      <c r="AN12" s="33">
        <f t="shared" si="50"/>
        <v>0.67</v>
      </c>
      <c r="AO12" s="34">
        <v>8.43E-2</v>
      </c>
      <c r="AP12" s="33">
        <f t="shared" si="51"/>
        <v>1.4</v>
      </c>
      <c r="AQ12" s="33">
        <f t="shared" si="52"/>
        <v>7.05</v>
      </c>
      <c r="AR12" s="33">
        <f t="shared" si="53"/>
        <v>13.55</v>
      </c>
      <c r="AS12" s="35">
        <f t="shared" si="54"/>
        <v>0.1837</v>
      </c>
      <c r="AT12" s="36">
        <v>16.600000000000001</v>
      </c>
      <c r="AU12" s="33">
        <v>17.43</v>
      </c>
      <c r="AV12" s="36">
        <v>39.99</v>
      </c>
      <c r="AW12" s="35">
        <f t="shared" si="55"/>
        <v>0.56410000000000005</v>
      </c>
      <c r="AX12" s="37"/>
    </row>
    <row r="13" spans="1:50" ht="14.45" customHeight="1" x14ac:dyDescent="0.25">
      <c r="A13" s="26">
        <v>12</v>
      </c>
      <c r="B13" s="27"/>
      <c r="C13" s="27"/>
      <c r="D13" s="27" t="s">
        <v>4</v>
      </c>
      <c r="E13" s="27"/>
      <c r="F13" s="44" t="s">
        <v>53</v>
      </c>
      <c r="G13" s="44" t="s">
        <v>83</v>
      </c>
      <c r="H13" s="44" t="s">
        <v>70</v>
      </c>
      <c r="I13" s="44" t="s">
        <v>72</v>
      </c>
      <c r="J13" s="44" t="s">
        <v>73</v>
      </c>
      <c r="K13" s="44" t="s">
        <v>74</v>
      </c>
      <c r="L13" s="27" t="s">
        <v>6</v>
      </c>
      <c r="M13" s="44" t="s">
        <v>78</v>
      </c>
      <c r="N13" s="44" t="s">
        <v>80</v>
      </c>
      <c r="O13" s="46"/>
      <c r="P13" s="48"/>
      <c r="Q13" s="44" t="s">
        <v>65</v>
      </c>
      <c r="R13" s="28"/>
      <c r="S13" s="29">
        <v>6.63</v>
      </c>
      <c r="T13" s="27" t="s">
        <v>3</v>
      </c>
      <c r="U13" s="40">
        <v>30</v>
      </c>
      <c r="V13" s="40">
        <v>24</v>
      </c>
      <c r="W13" s="40">
        <v>17</v>
      </c>
      <c r="X13" s="30">
        <v>2</v>
      </c>
      <c r="Y13" s="31">
        <v>4</v>
      </c>
      <c r="Z13" s="45">
        <f t="shared" si="42"/>
        <v>1.2239999999999999E-2</v>
      </c>
      <c r="AA13" s="32">
        <f t="shared" si="43"/>
        <v>21895</v>
      </c>
      <c r="AB13" s="27">
        <v>3800</v>
      </c>
      <c r="AC13" s="33">
        <f t="shared" si="44"/>
        <v>0.17</v>
      </c>
      <c r="AD13" s="44" t="s">
        <v>55</v>
      </c>
      <c r="AE13" s="34">
        <v>0.28799999999999998</v>
      </c>
      <c r="AF13" s="33">
        <f t="shared" si="45"/>
        <v>1.91</v>
      </c>
      <c r="AG13" s="33">
        <f t="shared" si="46"/>
        <v>8.7100000000000009</v>
      </c>
      <c r="AH13" s="34">
        <v>0.1</v>
      </c>
      <c r="AI13" s="33">
        <f t="shared" si="47"/>
        <v>2.23</v>
      </c>
      <c r="AJ13" s="34">
        <v>0.1</v>
      </c>
      <c r="AK13" s="33">
        <f t="shared" si="48"/>
        <v>2.23</v>
      </c>
      <c r="AL13" s="34">
        <v>0.1</v>
      </c>
      <c r="AM13" s="33">
        <f t="shared" si="49"/>
        <v>2.23</v>
      </c>
      <c r="AN13" s="33">
        <f t="shared" si="50"/>
        <v>0.38</v>
      </c>
      <c r="AO13" s="34">
        <v>8.43E-2</v>
      </c>
      <c r="AP13" s="33">
        <f t="shared" si="51"/>
        <v>1.88</v>
      </c>
      <c r="AQ13" s="33">
        <f t="shared" si="52"/>
        <v>8.9499999999999993</v>
      </c>
      <c r="AR13" s="33">
        <f t="shared" si="53"/>
        <v>17.66</v>
      </c>
      <c r="AS13" s="35">
        <f t="shared" si="54"/>
        <v>0.20949999999999999</v>
      </c>
      <c r="AT13" s="36">
        <v>22.34</v>
      </c>
      <c r="AU13" s="33">
        <v>23.46</v>
      </c>
      <c r="AV13" s="36">
        <v>49.99</v>
      </c>
      <c r="AW13" s="35">
        <f t="shared" si="55"/>
        <v>0.53069999999999995</v>
      </c>
      <c r="AX13" s="37"/>
    </row>
  </sheetData>
  <sheetProtection insertRows="0" deleteRows="0" sort="0"/>
  <protectedRanges>
    <protectedRange sqref="AT1 AO1 A14:J70 A2:E13 L14:AX70 G2:AX13" name="Range1"/>
    <protectedRange sqref="K14:K81" name="Range1_1"/>
    <protectedRange sqref="F2:F13" name="Range1_5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D2:D13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L2:L13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T2:T13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2026-04-24T03:56:42Z</dcterms:modified>
</cp:coreProperties>
</file>