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B369F77-9E5B-404F-9856-3EFD1C95F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" i="10" l="1"/>
  <c r="BN2" i="10"/>
  <c r="BO2" i="10" s="1"/>
  <c r="BO7" i="10"/>
  <c r="BG7" i="10"/>
  <c r="AZ7" i="10" s="1"/>
  <c r="AR7" i="10"/>
  <c r="AL7" i="10"/>
  <c r="BN6" i="10"/>
  <c r="BO6" i="10" s="1"/>
  <c r="BQ6" i="10" s="1"/>
  <c r="BN5" i="10"/>
  <c r="BO5" i="10" s="1"/>
  <c r="BQ5" i="10" s="1"/>
  <c r="BN4" i="10"/>
  <c r="BO4" i="10" s="1"/>
  <c r="BO3" i="10"/>
  <c r="BQ3" i="10" s="1"/>
  <c r="AL3" i="10"/>
  <c r="AL4" i="10"/>
  <c r="AL5" i="10"/>
  <c r="AM5" i="10" s="1"/>
  <c r="AL6" i="10"/>
  <c r="AM6" i="10" s="1"/>
  <c r="AL2" i="10"/>
  <c r="AM2" i="10" s="1"/>
  <c r="BJ4" i="10"/>
  <c r="BC4" i="10"/>
  <c r="AZ4" i="10"/>
  <c r="AW4" i="10"/>
  <c r="AT4" i="10"/>
  <c r="AR4" i="10"/>
  <c r="AP4" i="10"/>
  <c r="AM4" i="10"/>
  <c r="BJ3" i="10"/>
  <c r="BC3" i="10"/>
  <c r="AZ3" i="10"/>
  <c r="AW3" i="10"/>
  <c r="AT3" i="10"/>
  <c r="AR3" i="10"/>
  <c r="AP3" i="10"/>
  <c r="AM3" i="10"/>
  <c r="BJ6" i="10"/>
  <c r="BC6" i="10"/>
  <c r="AZ6" i="10"/>
  <c r="AW6" i="10"/>
  <c r="AT6" i="10"/>
  <c r="AR6" i="10"/>
  <c r="AP6" i="10"/>
  <c r="AF6" i="10"/>
  <c r="BJ5" i="10"/>
  <c r="BC5" i="10"/>
  <c r="AZ5" i="10"/>
  <c r="AW5" i="10"/>
  <c r="AT5" i="10"/>
  <c r="AR5" i="10"/>
  <c r="AP5" i="10"/>
  <c r="BJ2" i="10"/>
  <c r="BC2" i="10"/>
  <c r="AZ2" i="10"/>
  <c r="AW2" i="10"/>
  <c r="AT2" i="10"/>
  <c r="AR2" i="10"/>
  <c r="AP2" i="10"/>
  <c r="AC2" i="10"/>
  <c r="AB2" i="10"/>
  <c r="AA2" i="10"/>
  <c r="Z2" i="10"/>
  <c r="Y2" i="10"/>
  <c r="X2" i="10"/>
  <c r="AT7" i="10" l="1"/>
  <c r="BD6" i="10"/>
  <c r="BE6" i="10" s="1"/>
  <c r="BF6" i="10" s="1"/>
  <c r="BD4" i="10"/>
  <c r="BE4" i="10" s="1"/>
  <c r="BF4" i="10" s="1"/>
  <c r="BQ4" i="10"/>
  <c r="BC7" i="10"/>
  <c r="AM7" i="10"/>
  <c r="BD3" i="10"/>
  <c r="BE3" i="10" s="1"/>
  <c r="BP3" i="10" s="1"/>
  <c r="BD2" i="10"/>
  <c r="BE2" i="10" s="1"/>
  <c r="BF2" i="10" s="1"/>
  <c r="BJ7" i="10"/>
  <c r="AF2" i="10"/>
  <c r="AH2" i="10" s="1"/>
  <c r="AW7" i="10"/>
  <c r="AP7" i="10"/>
  <c r="BD7" i="10" s="1"/>
  <c r="BE7" i="10" s="1"/>
  <c r="BP7" i="10" s="1"/>
  <c r="BQ7" i="10"/>
  <c r="BF3" i="10"/>
  <c r="BP6" i="10"/>
  <c r="BD5" i="10"/>
  <c r="BE5" i="10" s="1"/>
  <c r="BQ2" i="10"/>
  <c r="BP4" i="10" l="1"/>
  <c r="BP2" i="10"/>
  <c r="AH6" i="10"/>
  <c r="AJ6" i="10" s="1"/>
  <c r="AH7" i="10"/>
  <c r="AJ7" i="10" s="1"/>
  <c r="AH5" i="10"/>
  <c r="AJ5" i="10" s="1"/>
  <c r="AN5" i="10" s="1"/>
  <c r="AJ2" i="10"/>
  <c r="AN2" i="10" s="1"/>
  <c r="AH3" i="10"/>
  <c r="BF7" i="10"/>
  <c r="BP5" i="10"/>
  <c r="BF5" i="10"/>
  <c r="BH5" i="10" l="1"/>
  <c r="BK5" i="10" s="1"/>
  <c r="BH2" i="10"/>
  <c r="BK2" i="10" s="1"/>
  <c r="BH7" i="10"/>
  <c r="BK7" i="10" s="1"/>
  <c r="AN7" i="10"/>
  <c r="AJ3" i="10"/>
  <c r="AH4" i="10"/>
  <c r="AJ4" i="10" s="1"/>
  <c r="AN6" i="10"/>
  <c r="BH6" i="10"/>
  <c r="BK6" i="10" s="1"/>
  <c r="BH3" i="10" l="1"/>
  <c r="BK3" i="10" s="1"/>
  <c r="AN3" i="10"/>
  <c r="BH4" i="10"/>
  <c r="BK4" i="10" s="1"/>
  <c r="AN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C6B97F82-85D0-46E9-A799-F76A1103106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D3897FF5-15A8-4BE1-969C-99A5BB58DEE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6D63EEAE-147D-4AC1-902F-B092FD181B8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166136F1-7DE0-4AF6-9046-018D92B25B1E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D01861D8-8B45-45F4-9CD9-9DFC0E75A4B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A37B4A62-2062-4E54-ACCB-2AA6A411C302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D982FB17-1C78-4622-A6FF-22E69FAE7716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9BE2C413-F91B-42F8-BA7D-4432DBE5B62D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A23D5650-2375-45FE-B8AC-05E2929784FA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3D5C1B1E-AA02-428C-BF9C-ED930F9F2CA9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EB97854C-33B4-4991-BC36-2E3CE5F9F370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C9FEAE14-18A0-4649-9023-02743355AA6B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CF8021EA-5BAF-4DA1-B637-32B1215F3726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DDE2BFAF-7603-47FF-9FA3-402E0FF29DF9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12449D6-6896-448B-A3C3-30A75C8FB50D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C6388947-F898-4F98-9F75-E169D42B1DD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FB0B2849-0914-47CA-B8F8-565A34E03EE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E087A47D-9263-40C0-BA6B-D5B585005351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D696FF35-0931-4559-B3AC-E0E87446DF6B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516B8AA1-4A09-4C7B-A16E-8E6FF9B5AD08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<sst xmlns="http://schemas.openxmlformats.org/spreadsheetml/2006/main" count="180" uniqueCount="114">
  <si>
    <t>Brand</t>
  </si>
  <si>
    <t>Package Type</t>
  </si>
  <si>
    <t>Licensor</t>
  </si>
  <si>
    <t>India</t>
  </si>
  <si>
    <t>Normal</t>
  </si>
  <si>
    <t>Kirkton House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</si>
  <si>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</si>
  <si>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</si>
  <si>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</si>
  <si>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</si>
  <si>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</si>
  <si>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</si>
  <si>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</si>
  <si>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</si>
  <si>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</si>
  <si>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</si>
  <si>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</si>
  <si>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</si>
  <si>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</si>
  <si>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</si>
  <si>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</si>
  <si>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</si>
  <si>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</si>
  <si>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</si>
  <si>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</si>
  <si>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</si>
  <si>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</si>
  <si>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</si>
  <si>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</si>
  <si>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</si>
  <si>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</si>
  <si>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</si>
  <si>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</si>
  <si>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</si>
  <si>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</si>
  <si>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</si>
  <si>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</si>
  <si>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</si>
  <si>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</si>
  <si>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</si>
  <si>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</si>
  <si>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</si>
  <si>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</si>
  <si>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</si>
  <si>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</si>
  <si>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</si>
  <si>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</si>
  <si>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</si>
  <si>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</si>
  <si>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</si>
  <si>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</si>
  <si>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</si>
  <si>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</si>
  <si>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</si>
  <si>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</si>
  <si>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</si>
  <si>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</si>
  <si>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</si>
  <si>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</si>
  <si>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</si>
  <si>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</si>
  <si>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</si>
  <si>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</si>
  <si>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</si>
  <si>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</si>
  <si>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</si>
  <si>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</si>
  <si>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</si>
  <si>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</si>
  <si>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</si>
  <si>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</si>
  <si>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</si>
  <si>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</si>
  <si>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</si>
  <si>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</si>
  <si>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</si>
  <si>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</si>
  <si>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</si>
  <si>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</si>
  <si>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</si>
  <si>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 xml:space="preserve">Satin Label, U Card, PDQ </t>
  </si>
  <si>
    <t>6302.60.0020</t>
  </si>
  <si>
    <t>NHAVA SHEVA</t>
  </si>
  <si>
    <r>
      <t xml:space="preserve">2PK Hand Towel Set
Solid Dyed with </t>
    </r>
    <r>
      <rPr>
        <b/>
        <sz val="11"/>
        <rFont val="Calibri"/>
        <family val="2"/>
      </rPr>
      <t>Embroidery</t>
    </r>
  </si>
  <si>
    <r>
      <t xml:space="preserve">2PK Hand Towel Set 
Yarn Dyed </t>
    </r>
    <r>
      <rPr>
        <b/>
        <sz val="11"/>
        <rFont val="Calibri"/>
        <family val="2"/>
      </rPr>
      <t>Jacquard</t>
    </r>
  </si>
  <si>
    <t>100% Cotton</t>
  </si>
  <si>
    <t>Alok</t>
  </si>
  <si>
    <t>Heart Bow</t>
  </si>
  <si>
    <t>Tossed Hearts</t>
  </si>
  <si>
    <t>Love Heart</t>
  </si>
  <si>
    <t>3 Hearts</t>
  </si>
  <si>
    <t>Salsa</t>
  </si>
  <si>
    <t>Azalea Pink</t>
  </si>
  <si>
    <t>Bright White</t>
  </si>
  <si>
    <t>Candy Pink</t>
  </si>
  <si>
    <t>Yarn Dyed Jacquard Towel
100% Cotton Yarn Dyed  Jacquard Terry Towel  
Pile: 2/24 Carded
Ground: 2/24 
Weft: 1/14 
420gsm
Solid Dyed Towel with Embroidery
100% Cotton 
Solid Dyed Terry Towel With Embroidery 
Pile: 2/24 Carded
Ground: 2/20 
Weft: 1/14 
370gsm</t>
    <phoneticPr fontId="19" type="noConversion"/>
  </si>
  <si>
    <t>2PK Hand Towel Set 
Yarn Dyed Jacquard and 2PK Hand Towel Set
Solid Dyed with Embroidery</t>
    <phoneticPr fontId="19" type="noConversion"/>
  </si>
  <si>
    <t>Heart Checker</t>
    <phoneticPr fontId="19" type="noConversion"/>
  </si>
  <si>
    <t>Heart Checker
Heart Bow
Tossed Hearts
Love Heart
3 Hearts</t>
    <phoneticPr fontId="19" type="noConversion"/>
  </si>
  <si>
    <t>4069366192350</t>
    <phoneticPr fontId="19" type="noConversion"/>
  </si>
  <si>
    <t>4069366192503</t>
    <phoneticPr fontId="19" type="noConversion"/>
  </si>
  <si>
    <t>4069366192510</t>
    <phoneticPr fontId="19" type="noConversion"/>
  </si>
  <si>
    <t>4069366192527</t>
    <phoneticPr fontId="19" type="noConversion"/>
  </si>
  <si>
    <t>4069366192534</t>
    <phoneticPr fontId="19" type="noConversion"/>
  </si>
  <si>
    <r>
      <t xml:space="preserve">Yarn Dyed Jacquard Towel
100% Cotton Yarn Dyed  Jacquard Terry Towel  
Pile: 2/24 Carded
Ground: 2/24 
Weft: 1/14 
</t>
    </r>
    <r>
      <rPr>
        <b/>
        <sz val="11"/>
        <color rgb="FF000000"/>
        <rFont val="Calibri"/>
        <family val="2"/>
      </rPr>
      <t>420gsm</t>
    </r>
    <phoneticPr fontId="19" type="noConversion"/>
  </si>
  <si>
    <r>
      <t xml:space="preserve">Yarn Dyed Jacquard Towel
100% Cotton Yarn Dyed  Jacquard Terry Towel  
Pile: 2/24 Carded
Ground: 2/24 
Weft: 1/14 
</t>
    </r>
    <r>
      <rPr>
        <b/>
        <sz val="11"/>
        <color rgb="FF000000"/>
        <rFont val="Calibri"/>
        <family val="2"/>
      </rPr>
      <t>420gsm</t>
    </r>
    <phoneticPr fontId="19" type="noConversion"/>
  </si>
  <si>
    <r>
      <t xml:space="preserve">Solid Dyed Towel with Embroidery
100% Cotton Solid Dyed Terry Towel With Embroidery 
Pile: 2/24 Carded
Ground: 2/20 
Weft: 1/14 
</t>
    </r>
    <r>
      <rPr>
        <b/>
        <sz val="11"/>
        <color rgb="FF000000"/>
        <rFont val="Calibri"/>
        <family val="2"/>
      </rPr>
      <t>370gsm</t>
    </r>
    <phoneticPr fontId="19" type="noConversion"/>
  </si>
  <si>
    <t>Carton</t>
    <phoneticPr fontId="19" type="noConversion"/>
  </si>
  <si>
    <t>ALDI75-1968</t>
    <phoneticPr fontId="19" type="noConversion"/>
  </si>
  <si>
    <t>ALDI75-1969</t>
  </si>
  <si>
    <t>ALDI75-1970</t>
  </si>
  <si>
    <t>ALDI75-1971</t>
  </si>
  <si>
    <t>ALDI75-1972</t>
  </si>
  <si>
    <t>ALDI90-1973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</si>
</sst>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0" formatCode="_([$$-409]* #,##0.00_);_([$$-409]* \(#,##0.00\);_([$$-409]* &quot;-&quot;??_);_(@_)"/>
  </numFmts>
  <fonts count="2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77" fontId="10" fillId="0" borderId="0" applyFont="0" applyFill="0" applyBorder="0" applyAlignment="0" applyProtection="0"/>
    <xf numFmtId="186" fontId="7" fillId="0" borderId="0"/>
    <xf numFmtId="176" fontId="11" fillId="0" borderId="0" applyFont="0" applyFill="0" applyBorder="0" applyAlignment="0" applyProtection="0"/>
    <xf numFmtId="186" fontId="11" fillId="0" borderId="0">
      <alignment vertical="center"/>
    </xf>
    <xf numFmtId="0" fontId="10" fillId="0" borderId="0"/>
    <xf numFmtId="0" fontId="4" fillId="0" borderId="0">
      <alignment vertical="center"/>
    </xf>
    <xf numFmtId="0" fontId="7" fillId="0" borderId="0"/>
    <xf numFmtId="190" fontId="3" fillId="0" borderId="0"/>
    <xf numFmtId="0" fontId="7" fillId="0" borderId="0"/>
    <xf numFmtId="0" fontId="7" fillId="0" borderId="0"/>
    <xf numFmtId="9" fontId="3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0" fontId="11" fillId="0" borderId="0">
      <alignment vertical="center"/>
    </xf>
    <xf numFmtId="190" fontId="1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/>
    <xf numFmtId="0" fontId="7" fillId="0" borderId="0"/>
    <xf numFmtId="0" fontId="7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8" fontId="5" fillId="7" borderId="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78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78" fontId="5" fillId="4" borderId="2" xfId="0" applyNumberFormat="1" applyFont="1" applyFill="1" applyBorder="1" applyAlignment="1">
      <alignment horizontal="center" wrapText="1"/>
    </xf>
    <xf numFmtId="188" fontId="5" fillId="0" borderId="1" xfId="0" applyNumberFormat="1" applyFont="1" applyBorder="1" applyAlignment="1">
      <alignment horizontal="center" wrapText="1"/>
    </xf>
    <xf numFmtId="188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0" fontId="6" fillId="0" borderId="0" xfId="4" applyAlignment="1">
      <alignment wrapText="1"/>
    </xf>
    <xf numFmtId="178" fontId="5" fillId="6" borderId="1" xfId="0" applyNumberFormat="1" applyFont="1" applyFill="1" applyBorder="1" applyAlignment="1">
      <alignment horizontal="center" vertical="center"/>
    </xf>
    <xf numFmtId="0" fontId="16" fillId="0" borderId="1" xfId="17" applyFont="1" applyBorder="1" applyAlignment="1">
      <alignment horizontal="center" vertical="center" wrapText="1"/>
    </xf>
    <xf numFmtId="190" fontId="6" fillId="0" borderId="1" xfId="18" applyNumberFormat="1" applyFont="1" applyBorder="1" applyAlignment="1" applyProtection="1">
      <alignment horizontal="center" vertical="center" wrapText="1"/>
      <protection locked="0"/>
    </xf>
    <xf numFmtId="181" fontId="12" fillId="0" borderId="1" xfId="16" applyNumberFormat="1" applyFont="1" applyBorder="1" applyAlignment="1">
      <alignment horizontal="center" vertical="center" wrapText="1"/>
    </xf>
    <xf numFmtId="1" fontId="16" fillId="9" borderId="1" xfId="25" applyNumberFormat="1" applyFont="1" applyFill="1" applyBorder="1" applyAlignment="1">
      <alignment horizontal="center" vertical="center" wrapText="1"/>
    </xf>
    <xf numFmtId="189" fontId="6" fillId="2" borderId="1" xfId="0" applyNumberFormat="1" applyFont="1" applyFill="1" applyBorder="1"/>
    <xf numFmtId="189" fontId="17" fillId="0" borderId="1" xfId="1" applyNumberFormat="1" applyFont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" fontId="17" fillId="0" borderId="1" xfId="1" applyNumberFormat="1" applyFont="1" applyBorder="1" applyAlignment="1">
      <alignment wrapText="1"/>
    </xf>
    <xf numFmtId="178" fontId="17" fillId="0" borderId="1" xfId="1" applyNumberFormat="1" applyFont="1" applyBorder="1" applyAlignment="1">
      <alignment wrapText="1"/>
    </xf>
    <xf numFmtId="178" fontId="1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17" fillId="3" borderId="1" xfId="1" applyNumberFormat="1" applyFont="1" applyFill="1" applyBorder="1" applyAlignment="1">
      <alignment wrapText="1"/>
    </xf>
    <xf numFmtId="10" fontId="1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4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184" fontId="6" fillId="0" borderId="2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78" fontId="6" fillId="2" borderId="1" xfId="0" applyNumberFormat="1" applyFont="1" applyFill="1" applyBorder="1" applyAlignment="1">
      <alignment vertical="center"/>
    </xf>
    <xf numFmtId="0" fontId="13" fillId="0" borderId="1" xfId="19" applyFont="1" applyBorder="1">
      <alignment vertical="center"/>
    </xf>
    <xf numFmtId="10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0" fontId="6" fillId="2" borderId="1" xfId="5" applyNumberFormat="1" applyFont="1" applyFill="1" applyBorder="1" applyAlignment="1">
      <alignment vertical="center"/>
    </xf>
    <xf numFmtId="178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8" fontId="5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8" fillId="0" borderId="1" xfId="17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184" fontId="5" fillId="0" borderId="2" xfId="0" applyNumberFormat="1" applyFont="1" applyBorder="1" applyAlignment="1">
      <alignment vertical="center"/>
    </xf>
    <xf numFmtId="190" fontId="5" fillId="0" borderId="1" xfId="18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181" fontId="21" fillId="0" borderId="1" xfId="16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0" fontId="5" fillId="2" borderId="1" xfId="5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1" fontId="18" fillId="9" borderId="1" xfId="2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89" fontId="5" fillId="2" borderId="1" xfId="0" applyNumberFormat="1" applyFont="1" applyFill="1" applyBorder="1" applyAlignment="1">
      <alignment vertical="center"/>
    </xf>
    <xf numFmtId="0" fontId="20" fillId="0" borderId="1" xfId="19" applyFont="1" applyBorder="1">
      <alignment vertical="center"/>
    </xf>
    <xf numFmtId="39" fontId="6" fillId="0" borderId="3" xfId="14" applyNumberFormat="1" applyFont="1" applyBorder="1" applyAlignment="1">
      <alignment vertical="center" wrapText="1"/>
    </xf>
    <xf numFmtId="188" fontId="6" fillId="0" borderId="3" xfId="0" applyNumberFormat="1" applyFont="1" applyBorder="1" applyAlignment="1">
      <alignment vertical="center" wrapText="1"/>
    </xf>
    <xf numFmtId="188" fontId="6" fillId="0" borderId="3" xfId="0" applyNumberFormat="1" applyFont="1" applyBorder="1" applyAlignment="1">
      <alignment vertical="center"/>
    </xf>
    <xf numFmtId="0" fontId="13" fillId="0" borderId="1" xfId="19" applyFont="1" applyBorder="1" applyAlignment="1">
      <alignment vertical="center"/>
    </xf>
    <xf numFmtId="181" fontId="12" fillId="0" borderId="1" xfId="16" applyNumberFormat="1" applyFont="1" applyBorder="1" applyAlignment="1">
      <alignment vertical="center" wrapText="1"/>
    </xf>
    <xf numFmtId="37" fontId="6" fillId="0" borderId="3" xfId="14" applyNumberFormat="1" applyFont="1" applyBorder="1" applyAlignment="1">
      <alignment vertical="center" wrapText="1"/>
    </xf>
    <xf numFmtId="37" fontId="6" fillId="0" borderId="4" xfId="14" applyNumberFormat="1" applyFont="1" applyBorder="1" applyAlignment="1">
      <alignment vertical="center" wrapText="1"/>
    </xf>
    <xf numFmtId="37" fontId="6" fillId="0" borderId="5" xfId="14" applyNumberFormat="1" applyFont="1" applyBorder="1" applyAlignment="1">
      <alignment vertical="center" wrapText="1"/>
    </xf>
    <xf numFmtId="178" fontId="5" fillId="6" borderId="1" xfId="0" applyNumberFormat="1" applyFont="1" applyFill="1" applyBorder="1" applyAlignment="1">
      <alignment vertical="center"/>
    </xf>
    <xf numFmtId="189" fontId="6" fillId="2" borderId="3" xfId="0" applyNumberFormat="1" applyFont="1" applyFill="1" applyBorder="1" applyAlignment="1">
      <alignment vertical="center"/>
    </xf>
    <xf numFmtId="189" fontId="6" fillId="2" borderId="4" xfId="0" applyNumberFormat="1" applyFont="1" applyFill="1" applyBorder="1" applyAlignment="1">
      <alignment vertical="center"/>
    </xf>
    <xf numFmtId="189" fontId="6" fillId="2" borderId="5" xfId="0" applyNumberFormat="1" applyFont="1" applyFill="1" applyBorder="1" applyAlignment="1">
      <alignment vertical="center"/>
    </xf>
    <xf numFmtId="39" fontId="6" fillId="0" borderId="4" xfId="14" applyNumberFormat="1" applyFont="1" applyBorder="1" applyAlignment="1">
      <alignment vertical="center" wrapText="1"/>
    </xf>
    <xf numFmtId="39" fontId="6" fillId="0" borderId="5" xfId="14" applyNumberFormat="1" applyFont="1" applyBorder="1" applyAlignment="1">
      <alignment vertical="center" wrapText="1"/>
    </xf>
    <xf numFmtId="188" fontId="6" fillId="0" borderId="4" xfId="0" applyNumberFormat="1" applyFont="1" applyBorder="1" applyAlignment="1">
      <alignment vertical="center" wrapText="1"/>
    </xf>
    <xf numFmtId="188" fontId="6" fillId="0" borderId="5" xfId="0" applyNumberFormat="1" applyFont="1" applyBorder="1" applyAlignment="1">
      <alignment vertical="center" wrapText="1"/>
    </xf>
    <xf numFmtId="188" fontId="6" fillId="0" borderId="4" xfId="0" applyNumberFormat="1" applyFont="1" applyBorder="1" applyAlignment="1">
      <alignment vertical="center"/>
    </xf>
    <xf numFmtId="188" fontId="6" fillId="0" borderId="5" xfId="0" applyNumberFormat="1" applyFont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</cellXfs>
  <cellStyles count="31">
    <cellStyle name="_ET_STYLE_NoName_00_" xfId="24" xr:uid="{5BB96AD9-0079-4AB7-B46D-72B5FC2C5579}"/>
    <cellStyle name="_quotation-Mercury  3.22.2011 (for BBB)" xfId="23" xr:uid="{B72C5D45-A18D-4271-A290-7BC12E1C689F}"/>
    <cellStyle name="Comma 2" xfId="28" xr:uid="{398BA762-69F7-4B8F-B9C6-93948A142809}"/>
    <cellStyle name="Comma 3" xfId="30" xr:uid="{2466FD54-8654-4279-8C32-425070333671}"/>
    <cellStyle name="Comma 5" xfId="6" xr:uid="{214E895C-E08B-4D4A-929F-E529946AC668}"/>
    <cellStyle name="Comma 6" xfId="26" xr:uid="{68C2A138-D407-4D82-A57A-FFC8F58B456C}"/>
    <cellStyle name="Currency 15" xfId="8" xr:uid="{16B78581-3E22-4CE0-8590-B15F75E54F83}"/>
    <cellStyle name="Currency_Sheet1 2" xfId="20" xr:uid="{74EFDB4F-20C5-433F-A7F5-8C106B147202}"/>
    <cellStyle name="Normal 10" xfId="25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4" xfId="27" xr:uid="{F1B8BA92-3FD1-4F4C-9927-5BFA26EF8B40}"/>
    <cellStyle name="Normal 5" xfId="29" xr:uid="{1069DC4A-553C-49EE-BEC0-1D035182FCCD}"/>
    <cellStyle name="Normal 65" xfId="9" xr:uid="{9EF702BA-06A2-4659-AA0A-96E26EE22697}"/>
    <cellStyle name="Normal 67" xfId="11" xr:uid="{23DDB83B-EB20-4025-A0A7-986C517E1DFF}"/>
    <cellStyle name="Normal 9" xfId="21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2" xr:uid="{0694C4DA-F17E-4297-AC76-1A6C48EC20BB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2B69-00BD-4292-A207-3081E02B265E}">
  <dimension ref="A1:BU7"/>
  <sheetViews>
    <sheetView tabSelected="1" zoomScaleNormal="100" workbookViewId="0">
      <selection activeCell="Q7" sqref="Q2:Q7"/>
    </sheetView>
  </sheetViews>
  <sheetFormatPr defaultColWidth="9.140625" defaultRowHeight="15"/>
  <cols>
    <col min="1" max="1" width="10.140625" style="2" customWidth="1"/>
    <col min="2" max="2" width="28" style="1" customWidth="1"/>
    <col min="3" max="3" width="8.85546875" style="1" customWidth="1"/>
    <col min="4" max="4" width="21" style="1" customWidth="1"/>
    <col min="5" max="5" width="9.140625" style="1" customWidth="1"/>
    <col min="6" max="6" width="14" style="1" customWidth="1"/>
    <col min="7" max="7" width="15.5703125" style="1" customWidth="1"/>
    <col min="8" max="8" width="13.85546875" style="1" customWidth="1"/>
    <col min="9" max="9" width="14.42578125" style="1" customWidth="1"/>
    <col min="10" max="10" width="49.85546875" style="1" customWidth="1"/>
    <col min="11" max="11" width="16.7109375" style="26" customWidth="1"/>
    <col min="12" max="12" width="11" style="1" customWidth="1"/>
    <col min="13" max="13" width="14.140625" style="1" customWidth="1"/>
    <col min="14" max="14" width="6.140625" style="1" customWidth="1"/>
    <col min="15" max="15" width="9.42578125" style="1" customWidth="1"/>
    <col min="16" max="16" width="12.5703125" style="1" customWidth="1"/>
    <col min="17" max="17" width="6.85546875" style="1" customWidth="1"/>
    <col min="18" max="18" width="15.5703125" style="1" customWidth="1"/>
    <col min="19" max="19" width="14.28515625" style="1" customWidth="1"/>
    <col min="20" max="21" width="8.5703125" style="4" customWidth="1"/>
    <col min="22" max="23" width="9.42578125" style="1" customWidth="1"/>
    <col min="24" max="24" width="8.140625" style="24" customWidth="1"/>
    <col min="25" max="25" width="8.7109375" style="24" customWidth="1"/>
    <col min="26" max="26" width="8.5703125" style="24" customWidth="1"/>
    <col min="27" max="27" width="8.140625" style="24" customWidth="1"/>
    <col min="28" max="28" width="8.7109375" style="24" customWidth="1"/>
    <col min="29" max="29" width="7.140625" style="24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1.85546875" style="4" customWidth="1"/>
    <col min="69" max="69" width="11.42578125" style="4" customWidth="1"/>
    <col min="70" max="16384" width="9.140625" style="1"/>
  </cols>
  <sheetData>
    <row r="1" spans="1:73" s="3" customFormat="1" ht="68.09999999999999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77</v>
      </c>
      <c r="O1" s="9" t="s">
        <v>18</v>
      </c>
      <c r="P1" s="9" t="s">
        <v>76</v>
      </c>
      <c r="Q1" s="9" t="s">
        <v>19</v>
      </c>
      <c r="R1" s="9" t="s">
        <v>20</v>
      </c>
      <c r="S1" s="13" t="s">
        <v>21</v>
      </c>
      <c r="T1" s="22" t="s">
        <v>62</v>
      </c>
      <c r="U1" s="14" t="s">
        <v>63</v>
      </c>
      <c r="V1" s="15" t="s">
        <v>1</v>
      </c>
      <c r="W1" s="8" t="s">
        <v>40</v>
      </c>
      <c r="X1" s="23" t="s">
        <v>46</v>
      </c>
      <c r="Y1" s="23" t="s">
        <v>47</v>
      </c>
      <c r="Z1" s="23" t="s">
        <v>48</v>
      </c>
      <c r="AA1" s="23" t="s">
        <v>22</v>
      </c>
      <c r="AB1" s="23" t="s">
        <v>23</v>
      </c>
      <c r="AC1" s="23" t="s">
        <v>24</v>
      </c>
      <c r="AD1" s="16" t="s">
        <v>25</v>
      </c>
      <c r="AE1" s="17" t="s">
        <v>26</v>
      </c>
      <c r="AF1" s="33" t="s">
        <v>27</v>
      </c>
      <c r="AG1" s="34" t="s">
        <v>41</v>
      </c>
      <c r="AH1" s="35" t="s">
        <v>28</v>
      </c>
      <c r="AI1" s="8" t="s">
        <v>29</v>
      </c>
      <c r="AJ1" s="36" t="s">
        <v>30</v>
      </c>
      <c r="AK1" s="8" t="s">
        <v>31</v>
      </c>
      <c r="AL1" s="18" t="s">
        <v>32</v>
      </c>
      <c r="AM1" s="37" t="s">
        <v>33</v>
      </c>
      <c r="AN1" s="36" t="s">
        <v>34</v>
      </c>
      <c r="AO1" s="18" t="s">
        <v>65</v>
      </c>
      <c r="AP1" s="36" t="s">
        <v>66</v>
      </c>
      <c r="AQ1" s="18" t="s">
        <v>67</v>
      </c>
      <c r="AR1" s="36" t="s">
        <v>68</v>
      </c>
      <c r="AS1" s="18" t="s">
        <v>69</v>
      </c>
      <c r="AT1" s="36" t="s">
        <v>70</v>
      </c>
      <c r="AU1" s="38" t="s">
        <v>49</v>
      </c>
      <c r="AV1" s="18" t="s">
        <v>50</v>
      </c>
      <c r="AW1" s="36" t="s">
        <v>51</v>
      </c>
      <c r="AX1" s="38" t="s">
        <v>52</v>
      </c>
      <c r="AY1" s="18" t="s">
        <v>53</v>
      </c>
      <c r="AZ1" s="36" t="s">
        <v>54</v>
      </c>
      <c r="BA1" s="38" t="s">
        <v>71</v>
      </c>
      <c r="BB1" s="18" t="s">
        <v>72</v>
      </c>
      <c r="BC1" s="36" t="s">
        <v>73</v>
      </c>
      <c r="BD1" s="36" t="s">
        <v>35</v>
      </c>
      <c r="BE1" s="39" t="s">
        <v>55</v>
      </c>
      <c r="BF1" s="40" t="s">
        <v>61</v>
      </c>
      <c r="BG1" s="41" t="s">
        <v>56</v>
      </c>
      <c r="BH1" s="40" t="s">
        <v>57</v>
      </c>
      <c r="BI1" s="19" t="s">
        <v>36</v>
      </c>
      <c r="BJ1" s="40" t="s">
        <v>37</v>
      </c>
      <c r="BK1" s="40" t="s">
        <v>64</v>
      </c>
      <c r="BL1" s="42" t="s">
        <v>75</v>
      </c>
      <c r="BM1" s="8" t="s">
        <v>58</v>
      </c>
      <c r="BN1" s="16" t="s">
        <v>60</v>
      </c>
      <c r="BO1" s="36" t="s">
        <v>59</v>
      </c>
      <c r="BP1" s="36" t="s">
        <v>38</v>
      </c>
      <c r="BQ1" s="36" t="s">
        <v>39</v>
      </c>
      <c r="BR1" s="20" t="s">
        <v>45</v>
      </c>
      <c r="BS1" s="21" t="s">
        <v>42</v>
      </c>
      <c r="BT1" s="21" t="s">
        <v>43</v>
      </c>
      <c r="BU1" s="21" t="s">
        <v>44</v>
      </c>
    </row>
    <row r="2" spans="1:73" s="60" customFormat="1" ht="101.25" customHeight="1">
      <c r="A2" s="43">
        <v>1</v>
      </c>
      <c r="B2" s="44"/>
      <c r="C2" s="44"/>
      <c r="D2" s="44" t="s">
        <v>5</v>
      </c>
      <c r="E2" s="44"/>
      <c r="F2" s="44" t="s">
        <v>6</v>
      </c>
      <c r="G2" s="44" t="s">
        <v>97</v>
      </c>
      <c r="H2" s="28" t="s">
        <v>78</v>
      </c>
      <c r="I2" s="45" t="s">
        <v>84</v>
      </c>
      <c r="J2" s="28" t="s">
        <v>104</v>
      </c>
      <c r="K2" s="46" t="s">
        <v>85</v>
      </c>
      <c r="L2" s="44" t="s">
        <v>79</v>
      </c>
      <c r="M2" s="44" t="s">
        <v>91</v>
      </c>
      <c r="N2" s="44"/>
      <c r="O2" s="44">
        <v>754045</v>
      </c>
      <c r="P2" s="45">
        <v>754045</v>
      </c>
      <c r="Q2" s="105" t="s">
        <v>108</v>
      </c>
      <c r="R2" s="47" t="s">
        <v>99</v>
      </c>
      <c r="S2" s="44" t="s">
        <v>7</v>
      </c>
      <c r="T2" s="48"/>
      <c r="U2" s="61">
        <v>22.8</v>
      </c>
      <c r="V2" s="44" t="s">
        <v>4</v>
      </c>
      <c r="W2" s="29" t="s">
        <v>80</v>
      </c>
      <c r="X2" s="87" t="e">
        <f>#REF!</f>
        <v>#REF!</v>
      </c>
      <c r="Y2" s="87" t="e">
        <f>#REF!</f>
        <v>#REF!</v>
      </c>
      <c r="Z2" s="87" t="e">
        <f>#REF!</f>
        <v>#REF!</v>
      </c>
      <c r="AA2" s="88" t="e">
        <f>#REF!</f>
        <v>#REF!</v>
      </c>
      <c r="AB2" s="89" t="e">
        <f>#REF!</f>
        <v>#REF!</v>
      </c>
      <c r="AC2" s="89" t="e">
        <f>#REF!</f>
        <v>#REF!</v>
      </c>
      <c r="AD2" s="49">
        <v>2</v>
      </c>
      <c r="AE2" s="92">
        <v>16</v>
      </c>
      <c r="AF2" s="96" t="e">
        <f>IF(AE2="","",AE2*AB2*AC2/1000000)</f>
        <v>#REF!</v>
      </c>
      <c r="AG2" s="49">
        <v>63</v>
      </c>
      <c r="AH2" s="50" t="e">
        <f>AG2/AF2*AE2</f>
        <v>#REF!</v>
      </c>
      <c r="AI2" s="51">
        <v>3750</v>
      </c>
      <c r="AJ2" s="52" t="str">
        <f>IF(ISERROR(AI2/AH2),"",AI2/AH2)</f>
        <v/>
      </c>
      <c r="AK2" s="90" t="s">
        <v>81</v>
      </c>
      <c r="AL2" s="91">
        <f>9.1%+15%</f>
        <v>0.24099999999999999</v>
      </c>
      <c r="AM2" s="52">
        <f>IF(ISERROR(BG2*AL2),"",BG2*AL2)</f>
        <v>0.41</v>
      </c>
      <c r="AN2" s="52" t="str">
        <f>IF(ISERROR(U2+AJ2+AM2),"",U2+AJ2+AM2)</f>
        <v/>
      </c>
      <c r="AO2" s="54">
        <v>0</v>
      </c>
      <c r="AP2" s="52">
        <f t="shared" ref="AP2:AP5" si="0">IF(ISERROR(BG2*AO2),"",BG2*AO2)</f>
        <v>0</v>
      </c>
      <c r="AQ2" s="54">
        <v>0</v>
      </c>
      <c r="AR2" s="52">
        <f>IF(ISERROR(BG2*AQ2),"",BG2*AQ2)</f>
        <v>0</v>
      </c>
      <c r="AS2" s="54">
        <v>0</v>
      </c>
      <c r="AT2" s="52">
        <f>IF(ISERROR(BG2*AS2),"",BG2*AS2)</f>
        <v>0</v>
      </c>
      <c r="AU2" s="55"/>
      <c r="AV2" s="54">
        <v>0</v>
      </c>
      <c r="AW2" s="52">
        <f>IF(ISERROR(BG2*AV2),"",BG2*AV2)</f>
        <v>0</v>
      </c>
      <c r="AX2" s="55"/>
      <c r="AY2" s="54">
        <v>0</v>
      </c>
      <c r="AZ2" s="52">
        <f>IF(ISERROR(BG2*AY2),"",BG2*AY2)</f>
        <v>0</v>
      </c>
      <c r="BA2" s="55"/>
      <c r="BB2" s="54">
        <v>0</v>
      </c>
      <c r="BC2" s="52">
        <f>IF(ISERROR(BG2*BB2),"",BG2*BB2)</f>
        <v>0</v>
      </c>
      <c r="BD2" s="52">
        <f>IF(ISERROR(AP2++AR2+AT2+AW2+AZ2+BC2),"",AP2++AR2+AT2+AW2+AZ2+BC2)</f>
        <v>0</v>
      </c>
      <c r="BE2" s="52">
        <f>IF(ISERROR(U2+BD2),"",U2+BD2)</f>
        <v>22.8</v>
      </c>
      <c r="BF2" s="56">
        <f t="shared" ref="BF2:BF5" si="1">IF(ISERROR((BG2-BE2)/BG2),"",(BG2-BE2)/BG2)</f>
        <v>-12.411799999999999</v>
      </c>
      <c r="BG2" s="95">
        <v>1.7</v>
      </c>
      <c r="BH2" s="52" t="str">
        <f>IF(ISERROR(AJ2+AM2+BG2),"",AJ2+AM2+BG2)</f>
        <v/>
      </c>
      <c r="BI2" s="55">
        <v>5.99</v>
      </c>
      <c r="BJ2" s="56">
        <f>IF(ISERROR((BI2-BG2)/BI2),"",(BI2-BG2)/BI2)</f>
        <v>0.71619999999999995</v>
      </c>
      <c r="BK2" s="56" t="str">
        <f>IF(ISERROR((BI2-BH2)/BI2),"",(BI2-BH2)/BI2)</f>
        <v/>
      </c>
      <c r="BL2" s="57">
        <v>1.7</v>
      </c>
      <c r="BM2" s="58">
        <v>88314</v>
      </c>
      <c r="BN2" s="49">
        <f>4/16</f>
        <v>0.25</v>
      </c>
      <c r="BO2" s="59">
        <f>IF(ISERROR(BM2*BN2),"",BM2*BN2)</f>
        <v>22079</v>
      </c>
      <c r="BP2" s="52">
        <f>IF(ISERROR(BE2*BO2),"",BE2*BO2)</f>
        <v>503401.2</v>
      </c>
      <c r="BQ2" s="52">
        <f>IF(ISERROR(BG2*BO2),"",BG2*BO2)</f>
        <v>37534.300000000003</v>
      </c>
      <c r="BR2" s="44"/>
      <c r="BS2" s="31" t="s">
        <v>82</v>
      </c>
      <c r="BT2" s="60" t="s">
        <v>3</v>
      </c>
      <c r="BU2" s="60" t="s">
        <v>86</v>
      </c>
    </row>
    <row r="3" spans="1:73" s="60" customFormat="1" ht="101.25" customHeight="1">
      <c r="A3" s="43">
        <v>2</v>
      </c>
      <c r="B3" s="44"/>
      <c r="C3" s="44"/>
      <c r="D3" s="44" t="s">
        <v>5</v>
      </c>
      <c r="E3" s="44"/>
      <c r="F3" s="44" t="s">
        <v>6</v>
      </c>
      <c r="G3" s="44" t="s">
        <v>87</v>
      </c>
      <c r="H3" s="28" t="s">
        <v>78</v>
      </c>
      <c r="I3" s="45" t="s">
        <v>84</v>
      </c>
      <c r="J3" s="28" t="s">
        <v>105</v>
      </c>
      <c r="K3" s="46" t="s">
        <v>85</v>
      </c>
      <c r="L3" s="44" t="s">
        <v>79</v>
      </c>
      <c r="M3" s="44" t="s">
        <v>91</v>
      </c>
      <c r="N3" s="44"/>
      <c r="O3" s="44">
        <v>754045</v>
      </c>
      <c r="P3" s="45">
        <v>754045</v>
      </c>
      <c r="Q3" s="105" t="s">
        <v>109</v>
      </c>
      <c r="R3" s="47" t="s">
        <v>100</v>
      </c>
      <c r="S3" s="44" t="s">
        <v>7</v>
      </c>
      <c r="T3" s="48"/>
      <c r="U3" s="61">
        <v>22.8</v>
      </c>
      <c r="V3" s="44" t="s">
        <v>4</v>
      </c>
      <c r="W3" s="29" t="s">
        <v>80</v>
      </c>
      <c r="X3" s="99"/>
      <c r="Y3" s="99"/>
      <c r="Z3" s="99"/>
      <c r="AA3" s="101"/>
      <c r="AB3" s="103"/>
      <c r="AC3" s="103"/>
      <c r="AD3" s="49">
        <v>2</v>
      </c>
      <c r="AE3" s="93"/>
      <c r="AF3" s="97"/>
      <c r="AG3" s="49">
        <v>63</v>
      </c>
      <c r="AH3" s="50" t="e">
        <f>AH2</f>
        <v>#REF!</v>
      </c>
      <c r="AI3" s="51">
        <v>3750</v>
      </c>
      <c r="AJ3" s="52" t="str">
        <f>IF(ISERROR(AI3/AH3),"",AI3/AH3)</f>
        <v/>
      </c>
      <c r="AK3" s="53" t="s">
        <v>81</v>
      </c>
      <c r="AL3" s="30">
        <f t="shared" ref="AL3:AL7" si="2">9.1%+15%</f>
        <v>0.24099999999999999</v>
      </c>
      <c r="AM3" s="52">
        <f>IF(ISERROR(BG3*AL3),"",BG3*AL3)</f>
        <v>0.41</v>
      </c>
      <c r="AN3" s="52" t="str">
        <f>IF(ISERROR(U3+AJ3+AM3),"",U3+AJ3+AM3)</f>
        <v/>
      </c>
      <c r="AO3" s="54">
        <v>0</v>
      </c>
      <c r="AP3" s="52">
        <f t="shared" ref="AP3:AP4" si="3">IF(ISERROR(BG3*AO3),"",BG3*AO3)</f>
        <v>0</v>
      </c>
      <c r="AQ3" s="54">
        <v>0</v>
      </c>
      <c r="AR3" s="52">
        <f>IF(ISERROR(BG3*AQ3),"",BG3*AQ3)</f>
        <v>0</v>
      </c>
      <c r="AS3" s="54">
        <v>0</v>
      </c>
      <c r="AT3" s="52">
        <f>IF(ISERROR(BG3*AS3),"",BG3*AS3)</f>
        <v>0</v>
      </c>
      <c r="AU3" s="55"/>
      <c r="AV3" s="54">
        <v>0</v>
      </c>
      <c r="AW3" s="52">
        <f>IF(ISERROR(BG3*AV3),"",BG3*AV3)</f>
        <v>0</v>
      </c>
      <c r="AX3" s="55"/>
      <c r="AY3" s="54">
        <v>0</v>
      </c>
      <c r="AZ3" s="52">
        <f>IF(ISERROR(BG3*AY3),"",BG3*AY3)</f>
        <v>0</v>
      </c>
      <c r="BA3" s="55"/>
      <c r="BB3" s="54">
        <v>0</v>
      </c>
      <c r="BC3" s="52">
        <f>IF(ISERROR(BG3*BB3),"",BG3*BB3)</f>
        <v>0</v>
      </c>
      <c r="BD3" s="52">
        <f>IF(ISERROR(AP3++AR3+AT3+AW3+AZ3+BC3),"",AP3++AR3+AT3+AW3+AZ3+BC3)</f>
        <v>0</v>
      </c>
      <c r="BE3" s="52">
        <f>IF(ISERROR(U3+BD3),"",U3+BD3)</f>
        <v>22.8</v>
      </c>
      <c r="BF3" s="56">
        <f t="shared" ref="BF3:BF4" si="4">IF(ISERROR((BG3-BE3)/BG3),"",(BG3-BE3)/BG3)</f>
        <v>-12.411799999999999</v>
      </c>
      <c r="BG3" s="27">
        <v>1.7</v>
      </c>
      <c r="BH3" s="52" t="str">
        <f>IF(ISERROR(AJ3+AM3+BG3),"",AJ3+AM3+BG3)</f>
        <v/>
      </c>
      <c r="BI3" s="55">
        <v>5.99</v>
      </c>
      <c r="BJ3" s="56">
        <f>IF(ISERROR((BI3-BG3)/BI3),"",(BI3-BG3)/BI3)</f>
        <v>0.71619999999999995</v>
      </c>
      <c r="BK3" s="56" t="str">
        <f>IF(ISERROR((BI3-BH3)/BI3),"",(BI3-BH3)/BI3)</f>
        <v/>
      </c>
      <c r="BL3" s="57">
        <v>1.7</v>
      </c>
      <c r="BM3" s="58">
        <v>88314</v>
      </c>
      <c r="BN3" s="49">
        <f>3/16</f>
        <v>0.19</v>
      </c>
      <c r="BO3" s="59">
        <f>IF(ISERROR(BM3*BN3),"",BM3*BN3)</f>
        <v>16780</v>
      </c>
      <c r="BP3" s="52">
        <f>IF(ISERROR(BE3*BO3),"",BE3*BO3)</f>
        <v>382584</v>
      </c>
      <c r="BQ3" s="52">
        <f>IF(ISERROR(BG3*BO3),"",BG3*BO3)</f>
        <v>28526</v>
      </c>
      <c r="BR3" s="44"/>
      <c r="BS3" s="31" t="s">
        <v>82</v>
      </c>
      <c r="BT3" s="60" t="s">
        <v>3</v>
      </c>
      <c r="BU3" s="60" t="s">
        <v>86</v>
      </c>
    </row>
    <row r="4" spans="1:73" s="60" customFormat="1" ht="101.25" customHeight="1">
      <c r="A4" s="43">
        <v>3</v>
      </c>
      <c r="B4" s="44"/>
      <c r="C4" s="44"/>
      <c r="D4" s="44" t="s">
        <v>5</v>
      </c>
      <c r="E4" s="44"/>
      <c r="F4" s="44" t="s">
        <v>6</v>
      </c>
      <c r="G4" s="44" t="s">
        <v>88</v>
      </c>
      <c r="H4" s="28" t="s">
        <v>78</v>
      </c>
      <c r="I4" s="45" t="s">
        <v>84</v>
      </c>
      <c r="J4" s="28" t="s">
        <v>104</v>
      </c>
      <c r="K4" s="46" t="s">
        <v>85</v>
      </c>
      <c r="L4" s="44" t="s">
        <v>79</v>
      </c>
      <c r="M4" s="44" t="s">
        <v>92</v>
      </c>
      <c r="N4" s="44"/>
      <c r="O4" s="44">
        <v>754045</v>
      </c>
      <c r="P4" s="45">
        <v>754045</v>
      </c>
      <c r="Q4" s="105" t="s">
        <v>110</v>
      </c>
      <c r="R4" s="47" t="s">
        <v>101</v>
      </c>
      <c r="S4" s="44" t="s">
        <v>7</v>
      </c>
      <c r="T4" s="48"/>
      <c r="U4" s="61">
        <v>22.8</v>
      </c>
      <c r="V4" s="44" t="s">
        <v>4</v>
      </c>
      <c r="W4" s="29" t="s">
        <v>80</v>
      </c>
      <c r="X4" s="99"/>
      <c r="Y4" s="99"/>
      <c r="Z4" s="99"/>
      <c r="AA4" s="101"/>
      <c r="AB4" s="103"/>
      <c r="AC4" s="103"/>
      <c r="AD4" s="49">
        <v>2</v>
      </c>
      <c r="AE4" s="93"/>
      <c r="AF4" s="97"/>
      <c r="AG4" s="49">
        <v>63</v>
      </c>
      <c r="AH4" s="50" t="e">
        <f>AH3</f>
        <v>#REF!</v>
      </c>
      <c r="AI4" s="51">
        <v>3750</v>
      </c>
      <c r="AJ4" s="52" t="str">
        <f>IF(ISERROR(AI4/AH4),"",AI4/AH4)</f>
        <v/>
      </c>
      <c r="AK4" s="53" t="s">
        <v>81</v>
      </c>
      <c r="AL4" s="30">
        <f t="shared" si="2"/>
        <v>0.24099999999999999</v>
      </c>
      <c r="AM4" s="52">
        <f>IF(ISERROR(BG4*AL4),"",BG4*AL4)</f>
        <v>0.41</v>
      </c>
      <c r="AN4" s="52" t="str">
        <f>IF(ISERROR(U4+AJ4+AM4),"",U4+AJ4+AM4)</f>
        <v/>
      </c>
      <c r="AO4" s="54">
        <v>0</v>
      </c>
      <c r="AP4" s="52">
        <f t="shared" si="3"/>
        <v>0</v>
      </c>
      <c r="AQ4" s="54">
        <v>0</v>
      </c>
      <c r="AR4" s="52">
        <f>IF(ISERROR(BG4*AQ4),"",BG4*AQ4)</f>
        <v>0</v>
      </c>
      <c r="AS4" s="54">
        <v>0</v>
      </c>
      <c r="AT4" s="52">
        <f>IF(ISERROR(BG4*AS4),"",BG4*AS4)</f>
        <v>0</v>
      </c>
      <c r="AU4" s="55"/>
      <c r="AV4" s="54">
        <v>0</v>
      </c>
      <c r="AW4" s="52">
        <f>IF(ISERROR(BG4*AV4),"",BG4*AV4)</f>
        <v>0</v>
      </c>
      <c r="AX4" s="55"/>
      <c r="AY4" s="54">
        <v>0</v>
      </c>
      <c r="AZ4" s="52">
        <f>IF(ISERROR(BG4*AY4),"",BG4*AY4)</f>
        <v>0</v>
      </c>
      <c r="BA4" s="55"/>
      <c r="BB4" s="54">
        <v>0</v>
      </c>
      <c r="BC4" s="52">
        <f>IF(ISERROR(BG4*BB4),"",BG4*BB4)</f>
        <v>0</v>
      </c>
      <c r="BD4" s="52">
        <f>IF(ISERROR(AP4++AR4+AT4+AW4+AZ4+BC4),"",AP4++AR4+AT4+AW4+AZ4+BC4)</f>
        <v>0</v>
      </c>
      <c r="BE4" s="52">
        <f>IF(ISERROR(U4+BD4),"",U4+BD4)</f>
        <v>22.8</v>
      </c>
      <c r="BF4" s="56">
        <f t="shared" si="4"/>
        <v>-12.411799999999999</v>
      </c>
      <c r="BG4" s="27">
        <v>1.7</v>
      </c>
      <c r="BH4" s="52" t="str">
        <f>IF(ISERROR(AJ4+AM4+BG4),"",AJ4+AM4+BG4)</f>
        <v/>
      </c>
      <c r="BI4" s="55">
        <v>5.99</v>
      </c>
      <c r="BJ4" s="56">
        <f>IF(ISERROR((BI4-BG4)/BI4),"",(BI4-BG4)/BI4)</f>
        <v>0.71619999999999995</v>
      </c>
      <c r="BK4" s="56" t="str">
        <f>IF(ISERROR((BI4-BH4)/BI4),"",(BI4-BH4)/BI4)</f>
        <v/>
      </c>
      <c r="BL4" s="57">
        <v>1.7</v>
      </c>
      <c r="BM4" s="58">
        <v>88314</v>
      </c>
      <c r="BN4" s="49">
        <f>3/16</f>
        <v>0.19</v>
      </c>
      <c r="BO4" s="59">
        <f>IF(ISERROR(BM4*BN4),"",BM4*BN4)</f>
        <v>16780</v>
      </c>
      <c r="BP4" s="52">
        <f>IF(ISERROR(BE4*BO4),"",BE4*BO4)</f>
        <v>382584</v>
      </c>
      <c r="BQ4" s="52">
        <f>IF(ISERROR(BG4*BO4),"",BG4*BO4)</f>
        <v>28526</v>
      </c>
      <c r="BR4" s="44"/>
      <c r="BS4" s="31" t="s">
        <v>82</v>
      </c>
      <c r="BT4" s="60" t="s">
        <v>3</v>
      </c>
      <c r="BU4" s="60" t="s">
        <v>86</v>
      </c>
    </row>
    <row r="5" spans="1:73" s="60" customFormat="1" ht="101.25" customHeight="1">
      <c r="A5" s="43">
        <v>4</v>
      </c>
      <c r="B5" s="44"/>
      <c r="C5" s="44"/>
      <c r="D5" s="44" t="s">
        <v>5</v>
      </c>
      <c r="E5" s="44"/>
      <c r="F5" s="44" t="s">
        <v>6</v>
      </c>
      <c r="G5" s="44" t="s">
        <v>89</v>
      </c>
      <c r="H5" s="28" t="s">
        <v>78</v>
      </c>
      <c r="I5" s="45" t="s">
        <v>83</v>
      </c>
      <c r="J5" s="28" t="s">
        <v>106</v>
      </c>
      <c r="K5" s="46" t="s">
        <v>85</v>
      </c>
      <c r="L5" s="44" t="s">
        <v>79</v>
      </c>
      <c r="M5" s="44" t="s">
        <v>93</v>
      </c>
      <c r="N5" s="44"/>
      <c r="O5" s="44">
        <v>754045</v>
      </c>
      <c r="P5" s="45">
        <v>754045</v>
      </c>
      <c r="Q5" s="105" t="s">
        <v>111</v>
      </c>
      <c r="R5" s="47" t="s">
        <v>102</v>
      </c>
      <c r="S5" s="44" t="s">
        <v>7</v>
      </c>
      <c r="T5" s="48"/>
      <c r="U5" s="61">
        <v>22.8</v>
      </c>
      <c r="V5" s="44" t="s">
        <v>4</v>
      </c>
      <c r="W5" s="29" t="s">
        <v>80</v>
      </c>
      <c r="X5" s="99"/>
      <c r="Y5" s="99"/>
      <c r="Z5" s="99"/>
      <c r="AA5" s="101"/>
      <c r="AB5" s="103"/>
      <c r="AC5" s="103"/>
      <c r="AD5" s="49">
        <v>2</v>
      </c>
      <c r="AE5" s="93"/>
      <c r="AF5" s="98"/>
      <c r="AG5" s="49">
        <v>63</v>
      </c>
      <c r="AH5" s="50" t="e">
        <f t="shared" ref="AH5:AH7" si="5">$AH$2</f>
        <v>#REF!</v>
      </c>
      <c r="AI5" s="51">
        <v>3750</v>
      </c>
      <c r="AJ5" s="52" t="str">
        <f t="shared" ref="AJ5" si="6">IF(ISERROR(AI5/AH5),"",AI5/AH5)</f>
        <v/>
      </c>
      <c r="AK5" s="53" t="s">
        <v>81</v>
      </c>
      <c r="AL5" s="30">
        <f t="shared" si="2"/>
        <v>0.24099999999999999</v>
      </c>
      <c r="AM5" s="52">
        <f t="shared" ref="AM5" si="7">IF(ISERROR(BG5*AL5),"",BG5*AL5)</f>
        <v>0.41</v>
      </c>
      <c r="AN5" s="52" t="str">
        <f t="shared" ref="AN5" si="8">IF(ISERROR(U5+AJ5+AM5),"",U5+AJ5+AM5)</f>
        <v/>
      </c>
      <c r="AO5" s="54">
        <v>0</v>
      </c>
      <c r="AP5" s="52">
        <f t="shared" si="0"/>
        <v>0</v>
      </c>
      <c r="AQ5" s="54">
        <v>0</v>
      </c>
      <c r="AR5" s="52">
        <f t="shared" ref="AR5" si="9">IF(ISERROR(BG5*AQ5),"",BG5*AQ5)</f>
        <v>0</v>
      </c>
      <c r="AS5" s="54">
        <v>0</v>
      </c>
      <c r="AT5" s="52">
        <f t="shared" ref="AT5" si="10">IF(ISERROR(BG5*AS5),"",BG5*AS5)</f>
        <v>0</v>
      </c>
      <c r="AU5" s="55"/>
      <c r="AV5" s="54">
        <v>0</v>
      </c>
      <c r="AW5" s="52">
        <f t="shared" ref="AW5" si="11">IF(ISERROR(BG5*AV5),"",BG5*AV5)</f>
        <v>0</v>
      </c>
      <c r="AX5" s="55"/>
      <c r="AY5" s="54">
        <v>0</v>
      </c>
      <c r="AZ5" s="52">
        <f t="shared" ref="AZ5" si="12">IF(ISERROR(BG5*AY5),"",BG5*AY5)</f>
        <v>0</v>
      </c>
      <c r="BA5" s="55"/>
      <c r="BB5" s="54">
        <v>0</v>
      </c>
      <c r="BC5" s="52">
        <f t="shared" ref="BC5" si="13">IF(ISERROR(BG5*BB5),"",BG5*BB5)</f>
        <v>0</v>
      </c>
      <c r="BD5" s="52">
        <f t="shared" ref="BD5" si="14">IF(ISERROR(AP5++AR5+AT5+AW5+AZ5+BC5),"",AP5++AR5+AT5+AW5+AZ5+BC5)</f>
        <v>0</v>
      </c>
      <c r="BE5" s="52">
        <f t="shared" ref="BE5" si="15">IF(ISERROR(U5+BD5),"",U5+BD5)</f>
        <v>22.8</v>
      </c>
      <c r="BF5" s="56">
        <f t="shared" si="1"/>
        <v>-12.411799999999999</v>
      </c>
      <c r="BG5" s="27">
        <v>1.7</v>
      </c>
      <c r="BH5" s="52" t="str">
        <f t="shared" ref="BH5" si="16">IF(ISERROR(AJ5+AM5+BG5),"",AJ5+AM5+BG5)</f>
        <v/>
      </c>
      <c r="BI5" s="55">
        <v>5.99</v>
      </c>
      <c r="BJ5" s="56">
        <f t="shared" ref="BJ5" si="17">IF(ISERROR((BI5-BG5)/BI5),"",(BI5-BG5)/BI5)</f>
        <v>0.71619999999999995</v>
      </c>
      <c r="BK5" s="56" t="str">
        <f t="shared" ref="BK5" si="18">IF(ISERROR((BI5-BH5)/BI5),"",(BI5-BH5)/BI5)</f>
        <v/>
      </c>
      <c r="BL5" s="57">
        <v>1.7</v>
      </c>
      <c r="BM5" s="58">
        <v>88314</v>
      </c>
      <c r="BN5" s="49">
        <f>3/16</f>
        <v>0.19</v>
      </c>
      <c r="BO5" s="59">
        <f t="shared" ref="BO5:BO6" si="19">IF(ISERROR(BM5*BN5),"",BM5*BN5)</f>
        <v>16780</v>
      </c>
      <c r="BP5" s="52">
        <f t="shared" ref="BP5" si="20">IF(ISERROR(BE5*BO5),"",BE5*BO5)</f>
        <v>382584</v>
      </c>
      <c r="BQ5" s="52">
        <f t="shared" ref="BQ5" si="21">IF(ISERROR(BG5*BO5),"",BG5*BO5)</f>
        <v>28526</v>
      </c>
      <c r="BR5" s="44"/>
      <c r="BS5" s="31" t="s">
        <v>82</v>
      </c>
      <c r="BT5" s="60" t="s">
        <v>3</v>
      </c>
      <c r="BU5" s="60" t="s">
        <v>86</v>
      </c>
    </row>
    <row r="6" spans="1:73" s="60" customFormat="1" ht="101.25" customHeight="1">
      <c r="A6" s="43">
        <v>5</v>
      </c>
      <c r="B6" s="44"/>
      <c r="C6" s="44"/>
      <c r="D6" s="44" t="s">
        <v>5</v>
      </c>
      <c r="E6" s="44"/>
      <c r="F6" s="44" t="s">
        <v>6</v>
      </c>
      <c r="G6" s="44" t="s">
        <v>90</v>
      </c>
      <c r="H6" s="28" t="s">
        <v>78</v>
      </c>
      <c r="I6" s="45" t="s">
        <v>83</v>
      </c>
      <c r="J6" s="28" t="s">
        <v>106</v>
      </c>
      <c r="K6" s="46" t="s">
        <v>85</v>
      </c>
      <c r="L6" s="44" t="s">
        <v>79</v>
      </c>
      <c r="M6" s="44" t="s">
        <v>94</v>
      </c>
      <c r="N6" s="44"/>
      <c r="O6" s="44">
        <v>754045</v>
      </c>
      <c r="P6" s="45">
        <v>754045</v>
      </c>
      <c r="Q6" s="105" t="s">
        <v>112</v>
      </c>
      <c r="R6" s="47" t="s">
        <v>103</v>
      </c>
      <c r="S6" s="44" t="s">
        <v>7</v>
      </c>
      <c r="T6" s="48"/>
      <c r="U6" s="61">
        <v>22.8</v>
      </c>
      <c r="V6" s="44" t="s">
        <v>4</v>
      </c>
      <c r="W6" s="29" t="s">
        <v>80</v>
      </c>
      <c r="X6" s="100"/>
      <c r="Y6" s="100"/>
      <c r="Z6" s="100"/>
      <c r="AA6" s="102"/>
      <c r="AB6" s="104"/>
      <c r="AC6" s="104"/>
      <c r="AD6" s="49">
        <v>2</v>
      </c>
      <c r="AE6" s="94"/>
      <c r="AF6" s="32" t="str">
        <f t="shared" ref="AF6" si="22">IF(AA6="","",AA6*AB6*AC6/1000000)</f>
        <v/>
      </c>
      <c r="AG6" s="49">
        <v>63</v>
      </c>
      <c r="AH6" s="50" t="e">
        <f t="shared" si="5"/>
        <v>#REF!</v>
      </c>
      <c r="AI6" s="51">
        <v>3750</v>
      </c>
      <c r="AJ6" s="52" t="str">
        <f t="shared" ref="AJ6" si="23">IF(ISERROR(AI6/AH6),"",AI6/AH6)</f>
        <v/>
      </c>
      <c r="AK6" s="53" t="s">
        <v>81</v>
      </c>
      <c r="AL6" s="30">
        <f t="shared" si="2"/>
        <v>0.24099999999999999</v>
      </c>
      <c r="AM6" s="52">
        <f t="shared" ref="AM6" si="24">IF(ISERROR(BG6*AL6),"",BG6*AL6)</f>
        <v>0.41</v>
      </c>
      <c r="AN6" s="52" t="str">
        <f t="shared" ref="AN6" si="25">IF(ISERROR(U6+AJ6+AM6),"",U6+AJ6+AM6)</f>
        <v/>
      </c>
      <c r="AO6" s="54">
        <v>0</v>
      </c>
      <c r="AP6" s="52">
        <f t="shared" ref="AP6" si="26">IF(ISERROR(BG6*AO6),"",BG6*AO6)</f>
        <v>0</v>
      </c>
      <c r="AQ6" s="54">
        <v>0</v>
      </c>
      <c r="AR6" s="52">
        <f t="shared" ref="AR6" si="27">IF(ISERROR(BG6*AQ6),"",BG6*AQ6)</f>
        <v>0</v>
      </c>
      <c r="AS6" s="54">
        <v>0</v>
      </c>
      <c r="AT6" s="52">
        <f t="shared" ref="AT6" si="28">IF(ISERROR(BG6*AS6),"",BG6*AS6)</f>
        <v>0</v>
      </c>
      <c r="AU6" s="55"/>
      <c r="AV6" s="54">
        <v>0</v>
      </c>
      <c r="AW6" s="52">
        <f t="shared" ref="AW6" si="29">IF(ISERROR(BG6*AV6),"",BG6*AV6)</f>
        <v>0</v>
      </c>
      <c r="AX6" s="55"/>
      <c r="AY6" s="54">
        <v>0</v>
      </c>
      <c r="AZ6" s="52">
        <f t="shared" ref="AZ6" si="30">IF(ISERROR(BG6*AY6),"",BG6*AY6)</f>
        <v>0</v>
      </c>
      <c r="BA6" s="55"/>
      <c r="BB6" s="54">
        <v>0</v>
      </c>
      <c r="BC6" s="52">
        <f t="shared" ref="BC6" si="31">IF(ISERROR(BG6*BB6),"",BG6*BB6)</f>
        <v>0</v>
      </c>
      <c r="BD6" s="52">
        <f t="shared" ref="BD6" si="32">IF(ISERROR(AP6++AR6+AT6+AW6+AZ6+BC6),"",AP6++AR6+AT6+AW6+AZ6+BC6)</f>
        <v>0</v>
      </c>
      <c r="BE6" s="52">
        <f t="shared" ref="BE6" si="33">IF(ISERROR(U6+BD6),"",U6+BD6)</f>
        <v>22.8</v>
      </c>
      <c r="BF6" s="56">
        <f t="shared" ref="BF6" si="34">IF(ISERROR((BG6-BE6)/BG6),"",(BG6-BE6)/BG6)</f>
        <v>-12.411799999999999</v>
      </c>
      <c r="BG6" s="27">
        <v>1.7</v>
      </c>
      <c r="BH6" s="52" t="str">
        <f t="shared" ref="BH6" si="35">IF(ISERROR(AJ6+AM6+BG6),"",AJ6+AM6+BG6)</f>
        <v/>
      </c>
      <c r="BI6" s="55">
        <v>5.99</v>
      </c>
      <c r="BJ6" s="56">
        <f t="shared" ref="BJ6" si="36">IF(ISERROR((BI6-BG6)/BI6),"",(BI6-BG6)/BI6)</f>
        <v>0.71619999999999995</v>
      </c>
      <c r="BK6" s="56" t="str">
        <f t="shared" ref="BK6" si="37">IF(ISERROR((BI6-BH6)/BI6),"",(BI6-BH6)/BI6)</f>
        <v/>
      </c>
      <c r="BL6" s="57">
        <v>1.7</v>
      </c>
      <c r="BM6" s="58">
        <v>88314</v>
      </c>
      <c r="BN6" s="49">
        <f>3/16</f>
        <v>0.19</v>
      </c>
      <c r="BO6" s="59">
        <f t="shared" si="19"/>
        <v>16780</v>
      </c>
      <c r="BP6" s="52">
        <f t="shared" ref="BP6" si="38">IF(ISERROR(BE6*BO6),"",BE6*BO6)</f>
        <v>382584</v>
      </c>
      <c r="BQ6" s="52">
        <f t="shared" ref="BQ6" si="39">IF(ISERROR(BG6*BO6),"",BG6*BO6)</f>
        <v>28526</v>
      </c>
      <c r="BR6" s="44"/>
      <c r="BS6" s="31" t="s">
        <v>82</v>
      </c>
      <c r="BT6" s="60" t="s">
        <v>3</v>
      </c>
      <c r="BU6" s="60" t="s">
        <v>86</v>
      </c>
    </row>
    <row r="7" spans="1:73" s="82" customFormat="1" ht="101.25" customHeight="1">
      <c r="A7" s="62">
        <v>6</v>
      </c>
      <c r="B7" s="63"/>
      <c r="C7" s="63"/>
      <c r="D7" s="63" t="s">
        <v>5</v>
      </c>
      <c r="E7" s="63"/>
      <c r="F7" s="63" t="s">
        <v>6</v>
      </c>
      <c r="G7" s="64" t="s">
        <v>78</v>
      </c>
      <c r="H7" s="64" t="s">
        <v>78</v>
      </c>
      <c r="I7" s="65" t="s">
        <v>96</v>
      </c>
      <c r="J7" s="64" t="s">
        <v>95</v>
      </c>
      <c r="K7" s="66" t="s">
        <v>85</v>
      </c>
      <c r="L7" s="63" t="s">
        <v>79</v>
      </c>
      <c r="M7" s="65" t="s">
        <v>98</v>
      </c>
      <c r="N7" s="63"/>
      <c r="O7" s="63">
        <v>754045</v>
      </c>
      <c r="P7" s="65">
        <v>754045</v>
      </c>
      <c r="Q7" s="105" t="s">
        <v>113</v>
      </c>
      <c r="R7" s="67"/>
      <c r="S7" s="63" t="s">
        <v>107</v>
      </c>
      <c r="T7" s="68"/>
      <c r="U7" s="61">
        <v>22.8</v>
      </c>
      <c r="V7" s="63" t="s">
        <v>4</v>
      </c>
      <c r="W7" s="69" t="s">
        <v>80</v>
      </c>
      <c r="X7" s="83">
        <v>27.9</v>
      </c>
      <c r="Y7" s="83">
        <v>27.9</v>
      </c>
      <c r="Z7" s="83">
        <v>33.700000000000003</v>
      </c>
      <c r="AA7" s="83">
        <v>29.2</v>
      </c>
      <c r="AB7" s="83">
        <v>29.2</v>
      </c>
      <c r="AC7" s="83">
        <v>35.1</v>
      </c>
      <c r="AD7" s="70">
        <v>5</v>
      </c>
      <c r="AE7" s="84">
        <v>1</v>
      </c>
      <c r="AF7" s="85"/>
      <c r="AG7" s="70">
        <v>63</v>
      </c>
      <c r="AH7" s="71" t="e">
        <f t="shared" si="5"/>
        <v>#REF!</v>
      </c>
      <c r="AI7" s="72">
        <v>3750</v>
      </c>
      <c r="AJ7" s="73" t="str">
        <f t="shared" ref="AJ7" si="40">IF(ISERROR(AI7/AH7),"",AI7/AH7)</f>
        <v/>
      </c>
      <c r="AK7" s="86" t="s">
        <v>81</v>
      </c>
      <c r="AL7" s="74">
        <f t="shared" si="2"/>
        <v>0.24099999999999999</v>
      </c>
      <c r="AM7" s="73">
        <f>IF(ISERROR(BG7*AL7),"",BG7*AL7)</f>
        <v>6.56</v>
      </c>
      <c r="AN7" s="73" t="str">
        <f>IF(ISERROR(U7+AJ7+AM7),"",U7+AJ7+AM7)</f>
        <v/>
      </c>
      <c r="AO7" s="75">
        <v>0</v>
      </c>
      <c r="AP7" s="73">
        <f t="shared" ref="AP7" si="41">IF(ISERROR(BG7*AO7),"",BG7*AO7)</f>
        <v>0</v>
      </c>
      <c r="AQ7" s="75">
        <v>0</v>
      </c>
      <c r="AR7" s="73">
        <f t="shared" ref="AR7" si="42">IF(ISERROR(BG7*AQ7),"",BG7*AQ7)</f>
        <v>0</v>
      </c>
      <c r="AS7" s="75">
        <v>0</v>
      </c>
      <c r="AT7" s="73">
        <f t="shared" ref="AT7" si="43">IF(ISERROR(BG7*AS7),"",BG7*AS7)</f>
        <v>0</v>
      </c>
      <c r="AU7" s="76"/>
      <c r="AV7" s="75">
        <v>0</v>
      </c>
      <c r="AW7" s="73">
        <f t="shared" ref="AW7" si="44">IF(ISERROR(BG7*AV7),"",BG7*AV7)</f>
        <v>0</v>
      </c>
      <c r="AX7" s="76"/>
      <c r="AY7" s="75">
        <v>0</v>
      </c>
      <c r="AZ7" s="73">
        <f t="shared" ref="AZ7" si="45">IF(ISERROR(BG7*AY7),"",BG7*AY7)</f>
        <v>0</v>
      </c>
      <c r="BA7" s="76"/>
      <c r="BB7" s="75">
        <v>0</v>
      </c>
      <c r="BC7" s="73">
        <f t="shared" ref="BC7" si="46">IF(ISERROR(BG7*BB7),"",BG7*BB7)</f>
        <v>0</v>
      </c>
      <c r="BD7" s="73">
        <f t="shared" ref="BD7" si="47">IF(ISERROR(AP7++AR7+AT7+AW7+AZ7+BC7),"",AP7++AR7+AT7+AW7+AZ7+BC7)</f>
        <v>0</v>
      </c>
      <c r="BE7" s="73">
        <f t="shared" ref="BE7" si="48">IF(ISERROR(U7+BD7),"",U7+BD7)</f>
        <v>22.8</v>
      </c>
      <c r="BF7" s="77">
        <f t="shared" ref="BF7" si="49">IF(ISERROR((BG7-BE7)/BG7),"",(BG7-BE7)/BG7)</f>
        <v>0.1618</v>
      </c>
      <c r="BG7" s="27">
        <f>1.7*16</f>
        <v>27.2</v>
      </c>
      <c r="BH7" s="73" t="str">
        <f>IF(ISERROR(AJ7+AM7+BG7),"",AJ7+AM7+BG7)</f>
        <v/>
      </c>
      <c r="BI7" s="76"/>
      <c r="BJ7" s="77" t="str">
        <f>IF(ISERROR((BI7-BG7)/BI7),"",(BI7-BG7)/BI7)</f>
        <v/>
      </c>
      <c r="BK7" s="77" t="str">
        <f t="shared" ref="BK7" si="50">IF(ISERROR((BI7-BH7)/BI7),"",(BI7-BH7)/BI7)</f>
        <v/>
      </c>
      <c r="BL7" s="78">
        <v>27.2</v>
      </c>
      <c r="BM7" s="79">
        <v>88314</v>
      </c>
      <c r="BN7" s="70"/>
      <c r="BO7" s="80">
        <f>BM7/16</f>
        <v>5520</v>
      </c>
      <c r="BP7" s="73">
        <f t="shared" ref="BP7" si="51">IF(ISERROR(BE7*BO7),"",BE7*BO7)</f>
        <v>125856</v>
      </c>
      <c r="BQ7" s="73">
        <f t="shared" ref="BQ7" si="52">IF(ISERROR(BG7*BO7),"",BG7*BO7)</f>
        <v>150144</v>
      </c>
      <c r="BR7" s="63"/>
      <c r="BS7" s="81" t="s">
        <v>82</v>
      </c>
      <c r="BT7" s="82" t="s">
        <v>3</v>
      </c>
      <c r="BU7" s="82" t="s">
        <v>86</v>
      </c>
    </row>
  </sheetData>
  <sheetProtection insertRows="0" deleteRows="0" sort="0"/>
  <protectedRanges>
    <protectedRange sqref="AM2:BF7 AJ2:AJ7 BJ2:BK7 L2:O132 X5:Z5 AE5 A2:J132 BH2:BH7 Q8:BH132 AF2:AH5 AD7:AH7 R6:Z7 AE6:AH6 R2:W5" name="Range1"/>
    <protectedRange sqref="AB2:AE2 X2:Z4 AB3:AC7 AE3:AE4 AD3:AD6" name="Range1_2"/>
    <protectedRange sqref="AI2:AI7" name="Range1_3"/>
    <protectedRange sqref="AK2:AL7" name="Range1_4"/>
    <protectedRange sqref="BI2:BI7" name="Range1_5"/>
    <protectedRange sqref="BM2:BN7" name="Range1_6"/>
    <protectedRange sqref="K2:K173" name="Range1_1"/>
    <protectedRange sqref="BL2:BL168" name="Range1_7"/>
    <protectedRange sqref="P2:P168" name="Range1_8"/>
  </protectedRanges>
  <phoneticPr fontId="19" type="noConversion"/>
  <dataValidations count="1">
    <dataValidation type="list" allowBlank="1" showInputMessage="1" showErrorMessage="1" sqref="D2:F7 BS2:BU7 V2:V7" xr:uid="{8E2962C3-566F-48E7-B83B-C85A42281B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2026-04-22T05:48:43Z</dcterms:modified>
</cp:coreProperties>
</file>