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6FB4F96-5536-4650-B28C-3EA6ADA7D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X7" i="7"/>
  <c r="AG7" i="7"/>
  <c r="AH7" i="7" s="1"/>
  <c r="AB7" i="7"/>
  <c r="AC7" i="7" s="1"/>
  <c r="AE7" i="7" s="1"/>
  <c r="AI7" i="7" s="1"/>
  <c r="BA6" i="7"/>
  <c r="AX6" i="7"/>
  <c r="AW6" i="7" s="1"/>
  <c r="AM6" i="7" s="1"/>
  <c r="AG6" i="7"/>
  <c r="AH6" i="7" s="1"/>
  <c r="AB6" i="7"/>
  <c r="AC6" i="7" s="1"/>
  <c r="AE6" i="7" s="1"/>
  <c r="BA5" i="7"/>
  <c r="AX5" i="7"/>
  <c r="AW5" i="7" s="1"/>
  <c r="AG5" i="7"/>
  <c r="AH5" i="7" s="1"/>
  <c r="AB5" i="7"/>
  <c r="AC5" i="7" s="1"/>
  <c r="AE5" i="7" s="1"/>
  <c r="BA4" i="7"/>
  <c r="AX4" i="7"/>
  <c r="AW4" i="7" s="1"/>
  <c r="AG4" i="7"/>
  <c r="AH4" i="7" s="1"/>
  <c r="AB4" i="7"/>
  <c r="AC4" i="7" s="1"/>
  <c r="AE4" i="7" s="1"/>
  <c r="BA3" i="7"/>
  <c r="AX3" i="7"/>
  <c r="AW3" i="7" s="1"/>
  <c r="AO3" i="7" s="1"/>
  <c r="AG3" i="7"/>
  <c r="AH3" i="7" s="1"/>
  <c r="AB3" i="7"/>
  <c r="AC3" i="7" s="1"/>
  <c r="AE3" i="7" s="1"/>
  <c r="AI3" i="7" s="1"/>
  <c r="BA2" i="7"/>
  <c r="AX2" i="7"/>
  <c r="AG2" i="7"/>
  <c r="AH2" i="7" s="1"/>
  <c r="AB2" i="7"/>
  <c r="AC2" i="7" s="1"/>
  <c r="AE2" i="7" s="1"/>
  <c r="AW2" i="7" l="1"/>
  <c r="AS2" i="7" s="1"/>
  <c r="AP3" i="7"/>
  <c r="AI4" i="7"/>
  <c r="AO2" i="7"/>
  <c r="AK3" i="7"/>
  <c r="AI2" i="7"/>
  <c r="AI6" i="7"/>
  <c r="AM4" i="7"/>
  <c r="AS4" i="7"/>
  <c r="AK4" i="7"/>
  <c r="AO4" i="7"/>
  <c r="AO5" i="7"/>
  <c r="AM5" i="7"/>
  <c r="AS5" i="7"/>
  <c r="AK5" i="7"/>
  <c r="AI5" i="7"/>
  <c r="AS3" i="7"/>
  <c r="AM3" i="7"/>
  <c r="AP5" i="7"/>
  <c r="AM2" i="7"/>
  <c r="AP4" i="7"/>
  <c r="AO6" i="7"/>
  <c r="AW7" i="7"/>
  <c r="AP6" i="7"/>
  <c r="AK6" i="7"/>
  <c r="AS6" i="7"/>
  <c r="AK2" i="7" l="1"/>
  <c r="AP2" i="7"/>
  <c r="AT3" i="7"/>
  <c r="AU3" i="7" s="1"/>
  <c r="AV3" i="7" s="1"/>
  <c r="AO7" i="7"/>
  <c r="AM7" i="7"/>
  <c r="AS7" i="7"/>
  <c r="AK7" i="7"/>
  <c r="AT6" i="7"/>
  <c r="AU6" i="7" s="1"/>
  <c r="AV6" i="7" s="1"/>
  <c r="AP7" i="7"/>
  <c r="AT5" i="7"/>
  <c r="AU5" i="7" s="1"/>
  <c r="AV5" i="7" s="1"/>
  <c r="AT4" i="7"/>
  <c r="AU4" i="7" s="1"/>
  <c r="AV4" i="7" s="1"/>
  <c r="AT2" i="7" l="1"/>
  <c r="AU2" i="7" s="1"/>
  <c r="AV2" i="7" s="1"/>
  <c r="AT7" i="7"/>
  <c r="AU7" i="7" s="1"/>
  <c r="AV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<sst xmlns="http://schemas.openxmlformats.org/spreadsheetml/2006/main" count="130" uniqueCount="72">
  <si>
    <t>Etta</t>
  </si>
  <si>
    <t>Brand</t>
  </si>
  <si>
    <t>Madison Park</t>
  </si>
  <si>
    <t>Licensor</t>
  </si>
  <si>
    <t>DUVET&amp;DUVET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</si>
  <si>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</si>
  <si>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</si>
  <si>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</si>
  <si>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</si>
  <si>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</si>
  <si>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</si>
  <si>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</si>
  <si>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</si>
  <si>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</si>
  <si>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</si>
  <si>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</si>
  <si>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</si>
  <si>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</si>
  <si>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</si>
  <si>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</si>
  <si>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</si>
  <si>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</si>
  <si>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</si>
  <si>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</si>
  <si>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</si>
  <si>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</si>
  <si>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</si>
  <si>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</si>
  <si>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</si>
  <si>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</si>
  <si>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</si>
  <si>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</si>
  <si>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</si>
  <si>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</si>
  <si>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</si>
  <si>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</si>
  <si>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</si>
  <si>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</si>
  <si>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</si>
  <si>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</si>
  <si>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</si>
  <si>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</si>
  <si>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</si>
  <si>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</si>
  <si>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</si>
  <si>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</si>
  <si>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</si>
  <si>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</si>
  <si>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</si>
  <si>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</si>
  <si>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</si>
  <si>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</si>
  <si>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</si>
  <si>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</si>
  <si>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</si>
  <si>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</si>
  <si>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</si>
  <si>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</si>
  <si>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</si>
  <si>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N/A</t>
  </si>
  <si>
    <t>3 Pieces 37% Cotton 33% Rayon 30% Linen Duvet Cover Set</t>
  </si>
  <si>
    <t>3 PCS Duvet Cover Set</t>
  </si>
  <si>
    <t>Duvet Cover/Shams Face: 37% Cotton 33% Rayon 30% Linen yarn dye striped fabric 
Duvet Cover/Shams Back: 100% Cotton</t>
  </si>
  <si>
    <t>Face: 37% Cotton 33% Rayon 30% Linen 
Back: 100% Cotton</t>
  </si>
  <si>
    <t>Queen
1 Duvet Cover 90"W x 90"L
2 Standard Shams 20"W x 26"L(2)</t>
  </si>
  <si>
    <t>Blue</t>
  </si>
  <si>
    <t>Set</t>
  </si>
  <si>
    <t>Normal</t>
  </si>
  <si>
    <t>6302.32.2060</t>
  </si>
  <si>
    <t>King
1 Duvet Cover 104"W x 92"L
2 King Shams 20"W x 36"L(2)</t>
  </si>
  <si>
    <t>Sage Green</t>
  </si>
  <si>
    <t>Cal King
1 Duvet Cover 104"W x 98"L
2 King Shams 20"W x 36"L(2)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</si>
</sst>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178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0" fillId="0" borderId="0"/>
    <xf numFmtId="0" fontId="9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>
      <alignment vertical="center"/>
    </xf>
    <xf numFmtId="0" fontId="2" fillId="0" borderId="0" xfId="5" applyAlignment="1">
      <alignment vertical="center" wrapText="1"/>
    </xf>
    <xf numFmtId="0" fontId="1" fillId="0" borderId="1" xfId="5" applyFont="1" applyBorder="1" applyAlignment="1">
      <alignment horizontal="center" vertical="center" wrapText="1"/>
    </xf>
    <xf numFmtId="0" fontId="1" fillId="4" borderId="1" xfId="5" applyFont="1" applyFill="1" applyBorder="1" applyAlignment="1">
      <alignment horizontal="center" vertical="center" wrapText="1"/>
    </xf>
    <xf numFmtId="0" fontId="4" fillId="4" borderId="1" xfId="5" applyFont="1" applyFill="1" applyBorder="1" applyAlignment="1">
      <alignment horizontal="center" vertical="center" wrapText="1"/>
    </xf>
    <xf numFmtId="0" fontId="4" fillId="5" borderId="1" xfId="5" applyFont="1" applyFill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 vertical="center" wrapText="1"/>
    </xf>
    <xf numFmtId="180" fontId="1" fillId="3" borderId="1" xfId="5" applyNumberFormat="1" applyFont="1" applyFill="1" applyBorder="1" applyAlignment="1">
      <alignment horizontal="center" vertical="center" wrapText="1"/>
    </xf>
    <xf numFmtId="2" fontId="1" fillId="3" borderId="1" xfId="5" applyNumberFormat="1" applyFont="1" applyFill="1" applyBorder="1" applyAlignment="1">
      <alignment horizontal="center" vertical="center" wrapText="1"/>
    </xf>
    <xf numFmtId="179" fontId="6" fillId="3" borderId="1" xfId="6" applyNumberFormat="1" applyFont="1" applyFill="1" applyBorder="1" applyAlignment="1">
      <alignment vertical="center" wrapText="1"/>
    </xf>
    <xf numFmtId="179" fontId="1" fillId="6" borderId="2" xfId="5" applyNumberFormat="1" applyFont="1" applyFill="1" applyBorder="1" applyAlignment="1">
      <alignment horizontal="center" vertical="center" wrapText="1"/>
    </xf>
    <xf numFmtId="179" fontId="1" fillId="3" borderId="1" xfId="5" applyNumberFormat="1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181" fontId="1" fillId="0" borderId="1" xfId="5" applyNumberFormat="1" applyFont="1" applyBorder="1" applyAlignment="1">
      <alignment horizontal="center" vertical="center" wrapText="1"/>
    </xf>
    <xf numFmtId="2" fontId="1" fillId="0" borderId="1" xfId="5" applyNumberFormat="1" applyFont="1" applyBorder="1" applyAlignment="1">
      <alignment horizontal="center" vertical="center" wrapText="1"/>
    </xf>
    <xf numFmtId="1" fontId="1" fillId="0" borderId="1" xfId="5" applyNumberFormat="1" applyFont="1" applyBorder="1" applyAlignment="1">
      <alignment horizontal="center" vertical="center" wrapText="1"/>
    </xf>
    <xf numFmtId="182" fontId="6" fillId="0" borderId="1" xfId="6" applyNumberFormat="1" applyFont="1" applyBorder="1" applyAlignment="1">
      <alignment vertical="center" wrapText="1"/>
    </xf>
    <xf numFmtId="1" fontId="6" fillId="0" borderId="1" xfId="6" applyNumberFormat="1" applyFont="1" applyBorder="1" applyAlignment="1">
      <alignment vertical="center" wrapText="1"/>
    </xf>
    <xf numFmtId="179" fontId="6" fillId="0" borderId="1" xfId="6" applyNumberFormat="1" applyFont="1" applyBorder="1" applyAlignment="1">
      <alignment vertical="center" wrapText="1"/>
    </xf>
    <xf numFmtId="10" fontId="1" fillId="0" borderId="1" xfId="5" applyNumberFormat="1" applyFont="1" applyBorder="1" applyAlignment="1">
      <alignment horizontal="center" vertical="center" wrapText="1"/>
    </xf>
    <xf numFmtId="179" fontId="6" fillId="2" borderId="1" xfId="6" applyNumberFormat="1" applyFont="1" applyFill="1" applyBorder="1" applyAlignment="1">
      <alignment vertical="center" wrapText="1"/>
    </xf>
    <xf numFmtId="10" fontId="6" fillId="2" borderId="1" xfId="6" applyNumberFormat="1" applyFont="1" applyFill="1" applyBorder="1" applyAlignment="1">
      <alignment vertical="center" wrapText="1"/>
    </xf>
    <xf numFmtId="179" fontId="1" fillId="2" borderId="1" xfId="5" applyNumberFormat="1" applyFont="1" applyFill="1" applyBorder="1" applyAlignment="1">
      <alignment horizontal="center" vertical="center" wrapText="1"/>
    </xf>
    <xf numFmtId="10" fontId="1" fillId="2" borderId="1" xfId="5" applyNumberFormat="1" applyFont="1" applyFill="1" applyBorder="1" applyAlignment="1">
      <alignment horizontal="center" vertical="center" wrapText="1"/>
    </xf>
    <xf numFmtId="0" fontId="1" fillId="7" borderId="1" xfId="5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1" xfId="12" applyFont="1" applyBorder="1" applyAlignment="1" applyProtection="1">
      <alignment horizontal="left" vertical="center" wrapText="1"/>
      <protection locked="0"/>
    </xf>
    <xf numFmtId="0" fontId="2" fillId="0" borderId="1" xfId="5" applyBorder="1" applyAlignment="1">
      <alignment vertical="center" wrapText="1"/>
    </xf>
    <xf numFmtId="183" fontId="2" fillId="0" borderId="1" xfId="5" applyNumberFormat="1" applyBorder="1" applyAlignment="1">
      <alignment vertical="center" wrapText="1"/>
    </xf>
    <xf numFmtId="0" fontId="2" fillId="0" borderId="1" xfId="5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4" fontId="5" fillId="0" borderId="1" xfId="5" applyNumberFormat="1" applyFont="1" applyBorder="1" applyAlignment="1">
      <alignment vertical="center" wrapText="1"/>
    </xf>
    <xf numFmtId="2" fontId="2" fillId="0" borderId="1" xfId="5" applyNumberFormat="1" applyBorder="1" applyAlignment="1">
      <alignment vertical="center" wrapText="1"/>
    </xf>
    <xf numFmtId="179" fontId="2" fillId="9" borderId="1" xfId="1" applyNumberFormat="1" applyFont="1" applyFill="1" applyBorder="1" applyAlignment="1">
      <alignment vertical="center" wrapText="1"/>
    </xf>
    <xf numFmtId="179" fontId="2" fillId="0" borderId="2" xfId="5" applyNumberFormat="1" applyBorder="1" applyAlignment="1">
      <alignment vertical="center" wrapText="1"/>
    </xf>
    <xf numFmtId="179" fontId="2" fillId="0" borderId="1" xfId="5" applyNumberFormat="1" applyBorder="1" applyAlignment="1">
      <alignment vertical="center" wrapText="1"/>
    </xf>
    <xf numFmtId="181" fontId="2" fillId="0" borderId="1" xfId="5" applyNumberFormat="1" applyBorder="1" applyAlignment="1">
      <alignment vertical="center" wrapText="1"/>
    </xf>
    <xf numFmtId="1" fontId="2" fillId="0" borderId="1" xfId="5" applyNumberFormat="1" applyBorder="1" applyAlignment="1">
      <alignment vertical="center" wrapText="1"/>
    </xf>
    <xf numFmtId="182" fontId="2" fillId="9" borderId="1" xfId="5" applyNumberFormat="1" applyFill="1" applyBorder="1" applyAlignment="1">
      <alignment vertical="center" wrapText="1"/>
    </xf>
    <xf numFmtId="1" fontId="2" fillId="9" borderId="1" xfId="5" applyNumberFormat="1" applyFill="1" applyBorder="1" applyAlignment="1">
      <alignment vertical="center" wrapText="1"/>
    </xf>
    <xf numFmtId="176" fontId="2" fillId="0" borderId="1" xfId="5" applyNumberFormat="1" applyBorder="1" applyAlignment="1">
      <alignment vertical="center" wrapText="1"/>
    </xf>
    <xf numFmtId="179" fontId="2" fillId="9" borderId="1" xfId="5" applyNumberFormat="1" applyFill="1" applyBorder="1" applyAlignment="1">
      <alignment vertical="center" wrapText="1"/>
    </xf>
    <xf numFmtId="10" fontId="2" fillId="0" borderId="1" xfId="5" applyNumberFormat="1" applyBorder="1" applyAlignment="1">
      <alignment vertical="center" wrapText="1"/>
    </xf>
    <xf numFmtId="10" fontId="2" fillId="9" borderId="1" xfId="9" applyNumberFormat="1" applyFont="1" applyFill="1" applyBorder="1" applyAlignment="1">
      <alignment vertical="center" wrapText="1"/>
    </xf>
    <xf numFmtId="179" fontId="5" fillId="5" borderId="1" xfId="5" applyNumberFormat="1" applyFont="1" applyFill="1" applyBorder="1" applyAlignment="1">
      <alignment horizontal="center" vertical="center" wrapText="1"/>
    </xf>
    <xf numFmtId="185" fontId="1" fillId="7" borderId="1" xfId="5" applyNumberFormat="1" applyFont="1" applyFill="1" applyBorder="1" applyAlignment="1">
      <alignment horizontal="center" vertical="center" wrapText="1"/>
    </xf>
    <xf numFmtId="185" fontId="2" fillId="0" borderId="1" xfId="5" applyNumberFormat="1" applyBorder="1" applyAlignment="1">
      <alignment vertical="center" wrapText="1"/>
    </xf>
    <xf numFmtId="0" fontId="2" fillId="0" borderId="1" xfId="5" applyBorder="1" applyAlignment="1">
      <alignment horizontal="center" vertical="center"/>
    </xf>
  </cellXfs>
  <cellStyles count="13">
    <cellStyle name="Currency 2" xfId="1" xr:uid="{00000000-0005-0000-0000-000031000000}"/>
    <cellStyle name="Currency 2 3 2" xfId="2" xr:uid="{00000000-0005-0000-0000-000032000000}"/>
    <cellStyle name="Currency 2 3 2 2" xfId="3" xr:uid="{00000000-0005-0000-0000-000033000000}"/>
    <cellStyle name="Currency_Sheet1 2" xfId="4" xr:uid="{00000000-0005-0000-0000-000034000000}"/>
    <cellStyle name="Normal 2" xfId="5" xr:uid="{00000000-0005-0000-0000-000035000000}"/>
    <cellStyle name="Normal 2 18 2" xfId="6" xr:uid="{00000000-0005-0000-0000-000036000000}"/>
    <cellStyle name="Normal 33" xfId="7" xr:uid="{00000000-0005-0000-0000-000037000000}"/>
    <cellStyle name="Normal_Copy of Request For Quote -- updated by VV on 043008 FINAL FINAL (4)" xfId="8" xr:uid="{00000000-0005-0000-0000-000038000000}"/>
    <cellStyle name="Percent 2" xfId="9" xr:uid="{00000000-0005-0000-0000-00003B000000}"/>
    <cellStyle name="Style 1" xfId="10" xr:uid="{00000000-0005-0000-0000-00003C000000}"/>
    <cellStyle name="常规" xfId="0" builtinId="0"/>
    <cellStyle name="常规 8" xfId="11" xr:uid="{00000000-0005-0000-0000-00003D000000}"/>
    <cellStyle name="样式 1 2" xfId="1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D7"/>
  <sheetViews>
    <sheetView tabSelected="1" zoomScale="70" zoomScaleNormal="70" workbookViewId="0">
      <pane xSplit="2" ySplit="1" topLeftCell="AD2" activePane="bottomRight" state="frozen"/>
      <selection pane="topRight"/>
      <selection pane="bottomLeft"/>
      <selection pane="bottomRight" activeCell="AY5" sqref="AY5:AY7"/>
    </sheetView>
  </sheetViews>
  <sheetFormatPr defaultColWidth="9.25" defaultRowHeight="13.5" x14ac:dyDescent="0.15"/>
  <cols>
    <col min="1" max="1" width="14.25" customWidth="1"/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6.25" customWidth="1"/>
    <col min="12" max="12" width="31.6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4.25" hidden="1" customWidth="1"/>
    <col min="55" max="55" width="12.875" hidden="1" customWidth="1"/>
    <col min="56" max="56" width="14.375" hidden="1" customWidth="1"/>
    <col min="58" max="58" width="10.5"/>
  </cols>
  <sheetData>
    <row r="1" spans="1:56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4" t="s">
        <v>56</v>
      </c>
      <c r="BC1" s="24" t="s">
        <v>57</v>
      </c>
      <c r="BD1" s="24" t="s">
        <v>58</v>
      </c>
    </row>
    <row r="2" spans="1:56" s="1" customFormat="1" ht="60.95" customHeight="1" x14ac:dyDescent="0.15">
      <c r="A2" s="25">
        <v>1</v>
      </c>
      <c r="B2" s="47"/>
      <c r="C2" s="47" t="s">
        <v>59</v>
      </c>
      <c r="D2" s="26" t="s">
        <v>2</v>
      </c>
      <c r="E2" s="27"/>
      <c r="F2" s="27" t="s">
        <v>4</v>
      </c>
      <c r="G2" s="27" t="s">
        <v>0</v>
      </c>
      <c r="H2" s="27" t="s">
        <v>60</v>
      </c>
      <c r="I2" s="27" t="s">
        <v>61</v>
      </c>
      <c r="J2" s="28" t="s">
        <v>62</v>
      </c>
      <c r="K2" s="27" t="s">
        <v>63</v>
      </c>
      <c r="L2" s="29" t="s">
        <v>64</v>
      </c>
      <c r="M2" s="27" t="s">
        <v>65</v>
      </c>
      <c r="N2" s="30"/>
      <c r="O2" s="30"/>
      <c r="P2" s="27" t="s">
        <v>66</v>
      </c>
      <c r="Q2" s="31"/>
      <c r="R2" s="32"/>
      <c r="S2" s="33">
        <v>20.13</v>
      </c>
      <c r="T2" s="34">
        <v>20.13</v>
      </c>
      <c r="U2" s="35"/>
      <c r="V2" s="27" t="s">
        <v>67</v>
      </c>
      <c r="W2" s="36">
        <v>31</v>
      </c>
      <c r="X2" s="36">
        <v>26</v>
      </c>
      <c r="Y2" s="36">
        <v>15</v>
      </c>
      <c r="Z2" s="32">
        <v>2</v>
      </c>
      <c r="AA2" s="37">
        <v>1</v>
      </c>
      <c r="AB2" s="38">
        <f t="shared" ref="AB2:AB7" si="0">IF(W2="","",W2*X2*Y2/1000000)</f>
        <v>1.209E-2</v>
      </c>
      <c r="AC2" s="39">
        <f t="shared" ref="AC2:AC7" si="1">IF(AA2="","",65/AB2*AA2)</f>
        <v>5376.3440860215051</v>
      </c>
      <c r="AD2" s="40">
        <v>3700</v>
      </c>
      <c r="AE2" s="41">
        <f t="shared" ref="AE2:AE7" si="2">IF(ISERROR(AD2/AC2),"",AD2/AC2)</f>
        <v>0.68820000000000003</v>
      </c>
      <c r="AF2" s="27" t="s">
        <v>68</v>
      </c>
      <c r="AG2" s="42">
        <f t="shared" ref="AG2:AG7" si="3">11.4%+10%</f>
        <v>0.21400000000000002</v>
      </c>
      <c r="AH2" s="41">
        <f t="shared" ref="AH2:AH7" si="4">IF(ISERROR(T2*AG2),"",T2*AG2)</f>
        <v>4.3078200000000004</v>
      </c>
      <c r="AI2" s="41">
        <f t="shared" ref="AI2:AI7" si="5">IF(ISERROR(T2+AE2+AH2),"",T2+AE2+AH2)</f>
        <v>25.126019999999997</v>
      </c>
      <c r="AJ2" s="42">
        <v>0.06</v>
      </c>
      <c r="AK2" s="41">
        <f t="shared" ref="AK2:AK7" si="6">IF(ISERROR(AW2*AJ2),"",AW2*AJ2)</f>
        <v>3.1425714285714283</v>
      </c>
      <c r="AL2" s="42">
        <v>0.1</v>
      </c>
      <c r="AM2" s="41">
        <f t="shared" ref="AM2:AM7" si="7">IF(ISERROR(AW2*AL2),"",AW2*AL2)</f>
        <v>5.2376190476190478</v>
      </c>
      <c r="AN2" s="42">
        <v>0.1</v>
      </c>
      <c r="AO2" s="41">
        <f t="shared" ref="AO2:AO7" si="8">IF(ISERROR(AW2*AN2),"",AW2*AN2)</f>
        <v>5.2376190476190478</v>
      </c>
      <c r="AP2" s="41">
        <f t="shared" ref="AP2:AP7" si="9">IF((AX2-AW2)&lt;2.5,2.5-(AX2-AW2),0)</f>
        <v>0</v>
      </c>
      <c r="AQ2" s="27"/>
      <c r="AR2" s="42"/>
      <c r="AS2" s="41">
        <f t="shared" ref="AS2:AS7" si="10">IF(ISERROR(AW2*AR2),"",AW2*AR2)</f>
        <v>0</v>
      </c>
      <c r="AT2" s="41">
        <f t="shared" ref="AT2:AT7" si="11">IF(ISERROR(AK2+AM2+AO2+AP2+AS2),"",AK2+AM2+AO2+AP2+AS2)</f>
        <v>13.617809523809523</v>
      </c>
      <c r="AU2" s="41">
        <f t="shared" ref="AU2:AU7" si="12">IF(ISERROR(AI2+AT2),"",AI2+AT2)</f>
        <v>38.743829523809524</v>
      </c>
      <c r="AV2" s="43">
        <f t="shared" ref="AV2:AV7" si="13">IF(ISERROR((AW2-AU2)/AW2),"",(AW2-AU2)/AW2)</f>
        <v>0.26027782525684151</v>
      </c>
      <c r="AW2" s="41">
        <f t="shared" ref="AW2:AW7" si="14">IF(AX2="","",AX2/1.05)</f>
        <v>52.376190476190473</v>
      </c>
      <c r="AX2" s="41">
        <f t="shared" ref="AX2:AX7" si="15">IF(ISERROR(AY2*(1-AZ2)),"",AY2*(1-AZ2))</f>
        <v>54.994999999999997</v>
      </c>
      <c r="AY2" s="44">
        <v>109.99</v>
      </c>
      <c r="AZ2" s="42">
        <v>0.5</v>
      </c>
      <c r="BA2" s="45">
        <f t="shared" ref="BA2:BA7" si="16">SUM(BB2:BD2)</f>
        <v>605</v>
      </c>
      <c r="BB2" s="46">
        <v>135</v>
      </c>
      <c r="BC2" s="46">
        <v>270</v>
      </c>
      <c r="BD2" s="27">
        <v>200</v>
      </c>
    </row>
    <row r="3" spans="1:56" s="1" customFormat="1" ht="60.95" customHeight="1" x14ac:dyDescent="0.15">
      <c r="A3" s="25">
        <v>2</v>
      </c>
      <c r="B3" s="47"/>
      <c r="C3" s="47"/>
      <c r="D3" s="26" t="s">
        <v>2</v>
      </c>
      <c r="E3" s="27"/>
      <c r="F3" s="27" t="s">
        <v>4</v>
      </c>
      <c r="G3" s="27" t="s">
        <v>0</v>
      </c>
      <c r="H3" s="27" t="s">
        <v>60</v>
      </c>
      <c r="I3" s="27" t="s">
        <v>61</v>
      </c>
      <c r="J3" s="28" t="s">
        <v>62</v>
      </c>
      <c r="K3" s="27" t="s">
        <v>63</v>
      </c>
      <c r="L3" s="29" t="s">
        <v>69</v>
      </c>
      <c r="M3" s="27" t="s">
        <v>65</v>
      </c>
      <c r="N3" s="30"/>
      <c r="O3" s="30"/>
      <c r="P3" s="27" t="s">
        <v>66</v>
      </c>
      <c r="Q3" s="31"/>
      <c r="R3" s="32"/>
      <c r="S3" s="33">
        <v>23.18</v>
      </c>
      <c r="T3" s="34">
        <v>23.18</v>
      </c>
      <c r="U3" s="35"/>
      <c r="V3" s="27" t="s">
        <v>67</v>
      </c>
      <c r="W3" s="36">
        <v>31</v>
      </c>
      <c r="X3" s="36">
        <v>26</v>
      </c>
      <c r="Y3" s="36">
        <v>16</v>
      </c>
      <c r="Z3" s="32">
        <v>2</v>
      </c>
      <c r="AA3" s="37">
        <v>1</v>
      </c>
      <c r="AB3" s="38">
        <f t="shared" si="0"/>
        <v>1.2895999999999999E-2</v>
      </c>
      <c r="AC3" s="39">
        <f t="shared" si="1"/>
        <v>5040.3225806451619</v>
      </c>
      <c r="AD3" s="40">
        <v>3700</v>
      </c>
      <c r="AE3" s="41">
        <f t="shared" si="2"/>
        <v>0.73407999999999995</v>
      </c>
      <c r="AF3" s="27" t="s">
        <v>68</v>
      </c>
      <c r="AG3" s="42">
        <f t="shared" si="3"/>
        <v>0.21400000000000002</v>
      </c>
      <c r="AH3" s="41">
        <f t="shared" si="4"/>
        <v>4.9605200000000007</v>
      </c>
      <c r="AI3" s="41">
        <f t="shared" si="5"/>
        <v>28.874600000000001</v>
      </c>
      <c r="AJ3" s="42">
        <v>0.06</v>
      </c>
      <c r="AK3" s="41">
        <f t="shared" si="6"/>
        <v>3.714</v>
      </c>
      <c r="AL3" s="42">
        <v>0.1</v>
      </c>
      <c r="AM3" s="41">
        <f t="shared" si="7"/>
        <v>6.19</v>
      </c>
      <c r="AN3" s="42">
        <v>0.1</v>
      </c>
      <c r="AO3" s="41">
        <f t="shared" si="8"/>
        <v>6.19</v>
      </c>
      <c r="AP3" s="41">
        <f t="shared" si="9"/>
        <v>0</v>
      </c>
      <c r="AQ3" s="27"/>
      <c r="AR3" s="42"/>
      <c r="AS3" s="41">
        <f t="shared" si="10"/>
        <v>0</v>
      </c>
      <c r="AT3" s="41">
        <f t="shared" si="11"/>
        <v>16.094000000000001</v>
      </c>
      <c r="AU3" s="41">
        <f t="shared" si="12"/>
        <v>44.968600000000002</v>
      </c>
      <c r="AV3" s="43">
        <f t="shared" si="13"/>
        <v>0.27352827140549268</v>
      </c>
      <c r="AW3" s="41">
        <f t="shared" si="14"/>
        <v>61.9</v>
      </c>
      <c r="AX3" s="41">
        <f t="shared" si="15"/>
        <v>64.995000000000005</v>
      </c>
      <c r="AY3" s="44">
        <v>129.99</v>
      </c>
      <c r="AZ3" s="42">
        <v>0.5</v>
      </c>
      <c r="BA3" s="45">
        <f t="shared" si="16"/>
        <v>448</v>
      </c>
      <c r="BB3" s="46">
        <v>98</v>
      </c>
      <c r="BC3" s="46">
        <v>230</v>
      </c>
      <c r="BD3" s="27">
        <v>120</v>
      </c>
    </row>
    <row r="4" spans="1:56" s="1" customFormat="1" ht="60.95" customHeight="1" x14ac:dyDescent="0.15">
      <c r="A4" s="25">
        <v>3</v>
      </c>
      <c r="B4" s="47"/>
      <c r="C4" s="47"/>
      <c r="D4" s="26" t="s">
        <v>2</v>
      </c>
      <c r="E4" s="27"/>
      <c r="F4" s="27" t="s">
        <v>4</v>
      </c>
      <c r="G4" s="27" t="s">
        <v>0</v>
      </c>
      <c r="H4" s="27" t="s">
        <v>60</v>
      </c>
      <c r="I4" s="27" t="s">
        <v>61</v>
      </c>
      <c r="J4" s="28" t="s">
        <v>62</v>
      </c>
      <c r="K4" s="27" t="s">
        <v>63</v>
      </c>
      <c r="L4" s="27" t="s">
        <v>71</v>
      </c>
      <c r="M4" s="27" t="s">
        <v>65</v>
      </c>
      <c r="N4" s="30"/>
      <c r="O4" s="30"/>
      <c r="P4" s="27" t="s">
        <v>66</v>
      </c>
      <c r="Q4" s="31"/>
      <c r="R4" s="32"/>
      <c r="S4" s="33">
        <v>23.77</v>
      </c>
      <c r="T4" s="34">
        <v>23.77</v>
      </c>
      <c r="U4" s="35"/>
      <c r="V4" s="27" t="s">
        <v>67</v>
      </c>
      <c r="W4" s="36">
        <v>31</v>
      </c>
      <c r="X4" s="36">
        <v>26</v>
      </c>
      <c r="Y4" s="36">
        <v>17</v>
      </c>
      <c r="Z4" s="32">
        <v>2</v>
      </c>
      <c r="AA4" s="37">
        <v>1</v>
      </c>
      <c r="AB4" s="38">
        <f t="shared" si="0"/>
        <v>1.3702000000000001E-2</v>
      </c>
      <c r="AC4" s="39">
        <f t="shared" si="1"/>
        <v>4743.833017077799</v>
      </c>
      <c r="AD4" s="40">
        <v>3700</v>
      </c>
      <c r="AE4" s="41">
        <f t="shared" si="2"/>
        <v>0.77995999999999999</v>
      </c>
      <c r="AF4" s="27" t="s">
        <v>68</v>
      </c>
      <c r="AG4" s="42">
        <f t="shared" si="3"/>
        <v>0.21400000000000002</v>
      </c>
      <c r="AH4" s="41">
        <f t="shared" si="4"/>
        <v>5.0867800000000001</v>
      </c>
      <c r="AI4" s="41">
        <f t="shared" si="5"/>
        <v>29.63674</v>
      </c>
      <c r="AJ4" s="42">
        <v>0.06</v>
      </c>
      <c r="AK4" s="41">
        <f t="shared" si="6"/>
        <v>3.8568571428571428</v>
      </c>
      <c r="AL4" s="42">
        <v>0.1</v>
      </c>
      <c r="AM4" s="41">
        <f t="shared" si="7"/>
        <v>6.4280952380952385</v>
      </c>
      <c r="AN4" s="42">
        <v>0.1</v>
      </c>
      <c r="AO4" s="41">
        <f t="shared" si="8"/>
        <v>6.4280952380952385</v>
      </c>
      <c r="AP4" s="41">
        <f t="shared" si="9"/>
        <v>0</v>
      </c>
      <c r="AQ4" s="27"/>
      <c r="AR4" s="42"/>
      <c r="AS4" s="41">
        <f t="shared" si="10"/>
        <v>0</v>
      </c>
      <c r="AT4" s="41">
        <f t="shared" si="11"/>
        <v>16.713047619047622</v>
      </c>
      <c r="AU4" s="41">
        <f t="shared" si="12"/>
        <v>46.349787619047618</v>
      </c>
      <c r="AV4" s="43">
        <f t="shared" si="13"/>
        <v>0.27894989258463598</v>
      </c>
      <c r="AW4" s="41">
        <f t="shared" si="14"/>
        <v>64.280952380952385</v>
      </c>
      <c r="AX4" s="41">
        <f t="shared" si="15"/>
        <v>67.495000000000005</v>
      </c>
      <c r="AY4" s="44">
        <v>134.99</v>
      </c>
      <c r="AZ4" s="42">
        <v>0.5</v>
      </c>
      <c r="BA4" s="45">
        <f t="shared" si="16"/>
        <v>237</v>
      </c>
      <c r="BB4" s="46">
        <v>37</v>
      </c>
      <c r="BC4" s="46">
        <v>160</v>
      </c>
      <c r="BD4" s="27">
        <v>40</v>
      </c>
    </row>
    <row r="5" spans="1:56" s="1" customFormat="1" ht="60.95" customHeight="1" x14ac:dyDescent="0.15">
      <c r="A5" s="25">
        <v>4</v>
      </c>
      <c r="B5" s="47"/>
      <c r="C5" s="47" t="s">
        <v>59</v>
      </c>
      <c r="D5" s="26" t="s">
        <v>2</v>
      </c>
      <c r="E5" s="27"/>
      <c r="F5" s="27" t="s">
        <v>4</v>
      </c>
      <c r="G5" s="27" t="s">
        <v>0</v>
      </c>
      <c r="H5" s="27" t="s">
        <v>60</v>
      </c>
      <c r="I5" s="27" t="s">
        <v>61</v>
      </c>
      <c r="J5" s="28" t="s">
        <v>62</v>
      </c>
      <c r="K5" s="27" t="s">
        <v>63</v>
      </c>
      <c r="L5" s="29" t="s">
        <v>64</v>
      </c>
      <c r="M5" s="27" t="s">
        <v>70</v>
      </c>
      <c r="N5" s="30"/>
      <c r="O5" s="30"/>
      <c r="P5" s="27" t="s">
        <v>66</v>
      </c>
      <c r="Q5" s="31"/>
      <c r="R5" s="32"/>
      <c r="S5" s="33">
        <v>20.13</v>
      </c>
      <c r="T5" s="34">
        <v>20.13</v>
      </c>
      <c r="U5" s="35"/>
      <c r="V5" s="27" t="s">
        <v>67</v>
      </c>
      <c r="W5" s="36">
        <v>31</v>
      </c>
      <c r="X5" s="36">
        <v>26</v>
      </c>
      <c r="Y5" s="36">
        <v>15</v>
      </c>
      <c r="Z5" s="32">
        <v>2</v>
      </c>
      <c r="AA5" s="37">
        <v>1</v>
      </c>
      <c r="AB5" s="38">
        <f t="shared" si="0"/>
        <v>1.209E-2</v>
      </c>
      <c r="AC5" s="39">
        <f t="shared" si="1"/>
        <v>5376.3440860215051</v>
      </c>
      <c r="AD5" s="40">
        <v>3700</v>
      </c>
      <c r="AE5" s="41">
        <f t="shared" si="2"/>
        <v>0.68820000000000003</v>
      </c>
      <c r="AF5" s="27" t="s">
        <v>68</v>
      </c>
      <c r="AG5" s="42">
        <f t="shared" si="3"/>
        <v>0.21400000000000002</v>
      </c>
      <c r="AH5" s="41">
        <f t="shared" si="4"/>
        <v>4.3078200000000004</v>
      </c>
      <c r="AI5" s="41">
        <f t="shared" si="5"/>
        <v>25.126019999999997</v>
      </c>
      <c r="AJ5" s="42">
        <v>0.06</v>
      </c>
      <c r="AK5" s="41">
        <f t="shared" si="6"/>
        <v>3.1425714285714283</v>
      </c>
      <c r="AL5" s="42">
        <v>0.1</v>
      </c>
      <c r="AM5" s="41">
        <f t="shared" si="7"/>
        <v>5.2376190476190478</v>
      </c>
      <c r="AN5" s="42">
        <v>0.1</v>
      </c>
      <c r="AO5" s="41">
        <f t="shared" si="8"/>
        <v>5.2376190476190478</v>
      </c>
      <c r="AP5" s="41">
        <f t="shared" si="9"/>
        <v>0</v>
      </c>
      <c r="AQ5" s="27"/>
      <c r="AR5" s="42"/>
      <c r="AS5" s="41">
        <f t="shared" si="10"/>
        <v>0</v>
      </c>
      <c r="AT5" s="41">
        <f t="shared" si="11"/>
        <v>13.617809523809523</v>
      </c>
      <c r="AU5" s="41">
        <f t="shared" si="12"/>
        <v>38.743829523809524</v>
      </c>
      <c r="AV5" s="43">
        <f t="shared" si="13"/>
        <v>0.26027782525684151</v>
      </c>
      <c r="AW5" s="41">
        <f t="shared" si="14"/>
        <v>52.376190476190473</v>
      </c>
      <c r="AX5" s="41">
        <f t="shared" si="15"/>
        <v>54.994999999999997</v>
      </c>
      <c r="AY5" s="44">
        <v>109.99</v>
      </c>
      <c r="AZ5" s="42">
        <v>0.5</v>
      </c>
      <c r="BA5" s="45">
        <f t="shared" si="16"/>
        <v>428</v>
      </c>
      <c r="BB5" s="46">
        <v>108</v>
      </c>
      <c r="BC5" s="46">
        <v>200</v>
      </c>
      <c r="BD5" s="27">
        <v>120</v>
      </c>
    </row>
    <row r="6" spans="1:56" s="1" customFormat="1" ht="60.95" customHeight="1" x14ac:dyDescent="0.15">
      <c r="A6" s="25">
        <v>5</v>
      </c>
      <c r="B6" s="47"/>
      <c r="C6" s="47"/>
      <c r="D6" s="26" t="s">
        <v>2</v>
      </c>
      <c r="E6" s="27"/>
      <c r="F6" s="27" t="s">
        <v>4</v>
      </c>
      <c r="G6" s="27" t="s">
        <v>0</v>
      </c>
      <c r="H6" s="27" t="s">
        <v>60</v>
      </c>
      <c r="I6" s="27" t="s">
        <v>61</v>
      </c>
      <c r="J6" s="28" t="s">
        <v>62</v>
      </c>
      <c r="K6" s="27" t="s">
        <v>63</v>
      </c>
      <c r="L6" s="29" t="s">
        <v>69</v>
      </c>
      <c r="M6" s="27" t="s">
        <v>70</v>
      </c>
      <c r="N6" s="30"/>
      <c r="O6" s="30"/>
      <c r="P6" s="27" t="s">
        <v>66</v>
      </c>
      <c r="Q6" s="31"/>
      <c r="R6" s="32"/>
      <c r="S6" s="33">
        <v>23.18</v>
      </c>
      <c r="T6" s="34">
        <v>23.18</v>
      </c>
      <c r="U6" s="35"/>
      <c r="V6" s="27" t="s">
        <v>67</v>
      </c>
      <c r="W6" s="36">
        <v>31</v>
      </c>
      <c r="X6" s="36">
        <v>26</v>
      </c>
      <c r="Y6" s="36">
        <v>16</v>
      </c>
      <c r="Z6" s="32">
        <v>2</v>
      </c>
      <c r="AA6" s="37">
        <v>1</v>
      </c>
      <c r="AB6" s="38">
        <f t="shared" si="0"/>
        <v>1.2895999999999999E-2</v>
      </c>
      <c r="AC6" s="39">
        <f t="shared" si="1"/>
        <v>5040.3225806451619</v>
      </c>
      <c r="AD6" s="40">
        <v>3700</v>
      </c>
      <c r="AE6" s="41">
        <f t="shared" si="2"/>
        <v>0.73407999999999995</v>
      </c>
      <c r="AF6" s="27" t="s">
        <v>68</v>
      </c>
      <c r="AG6" s="42">
        <f t="shared" si="3"/>
        <v>0.21400000000000002</v>
      </c>
      <c r="AH6" s="41">
        <f t="shared" si="4"/>
        <v>4.9605200000000007</v>
      </c>
      <c r="AI6" s="41">
        <f t="shared" si="5"/>
        <v>28.874600000000001</v>
      </c>
      <c r="AJ6" s="42">
        <v>0.06</v>
      </c>
      <c r="AK6" s="41">
        <f t="shared" si="6"/>
        <v>3.714</v>
      </c>
      <c r="AL6" s="42">
        <v>0.1</v>
      </c>
      <c r="AM6" s="41">
        <f t="shared" si="7"/>
        <v>6.19</v>
      </c>
      <c r="AN6" s="42">
        <v>0.1</v>
      </c>
      <c r="AO6" s="41">
        <f t="shared" si="8"/>
        <v>6.19</v>
      </c>
      <c r="AP6" s="41">
        <f t="shared" si="9"/>
        <v>0</v>
      </c>
      <c r="AQ6" s="27"/>
      <c r="AR6" s="42"/>
      <c r="AS6" s="41">
        <f t="shared" si="10"/>
        <v>0</v>
      </c>
      <c r="AT6" s="41">
        <f t="shared" si="11"/>
        <v>16.094000000000001</v>
      </c>
      <c r="AU6" s="41">
        <f t="shared" si="12"/>
        <v>44.968600000000002</v>
      </c>
      <c r="AV6" s="43">
        <f t="shared" si="13"/>
        <v>0.27352827140549268</v>
      </c>
      <c r="AW6" s="41">
        <f t="shared" si="14"/>
        <v>61.9</v>
      </c>
      <c r="AX6" s="41">
        <f t="shared" si="15"/>
        <v>64.995000000000005</v>
      </c>
      <c r="AY6" s="44">
        <v>129.99</v>
      </c>
      <c r="AZ6" s="42">
        <v>0.5</v>
      </c>
      <c r="BA6" s="45">
        <f t="shared" si="16"/>
        <v>339</v>
      </c>
      <c r="BB6" s="46">
        <v>79</v>
      </c>
      <c r="BC6" s="46">
        <v>190</v>
      </c>
      <c r="BD6" s="27">
        <v>70</v>
      </c>
    </row>
    <row r="7" spans="1:56" s="1" customFormat="1" ht="60.95" customHeight="1" x14ac:dyDescent="0.15">
      <c r="A7" s="25">
        <v>6</v>
      </c>
      <c r="B7" s="47"/>
      <c r="C7" s="47"/>
      <c r="D7" s="26" t="s">
        <v>2</v>
      </c>
      <c r="E7" s="27"/>
      <c r="F7" s="27" t="s">
        <v>4</v>
      </c>
      <c r="G7" s="27" t="s">
        <v>0</v>
      </c>
      <c r="H7" s="27" t="s">
        <v>60</v>
      </c>
      <c r="I7" s="27" t="s">
        <v>61</v>
      </c>
      <c r="J7" s="28" t="s">
        <v>62</v>
      </c>
      <c r="K7" s="27" t="s">
        <v>63</v>
      </c>
      <c r="L7" s="27" t="s">
        <v>71</v>
      </c>
      <c r="M7" s="27" t="s">
        <v>70</v>
      </c>
      <c r="N7" s="30"/>
      <c r="O7" s="30"/>
      <c r="P7" s="27" t="s">
        <v>66</v>
      </c>
      <c r="Q7" s="31"/>
      <c r="R7" s="32"/>
      <c r="S7" s="33">
        <v>23.77</v>
      </c>
      <c r="T7" s="34">
        <v>23.77</v>
      </c>
      <c r="U7" s="35"/>
      <c r="V7" s="27" t="s">
        <v>67</v>
      </c>
      <c r="W7" s="36">
        <v>31</v>
      </c>
      <c r="X7" s="36">
        <v>26</v>
      </c>
      <c r="Y7" s="36">
        <v>17</v>
      </c>
      <c r="Z7" s="32">
        <v>2</v>
      </c>
      <c r="AA7" s="37">
        <v>1</v>
      </c>
      <c r="AB7" s="38">
        <f t="shared" si="0"/>
        <v>1.3702000000000001E-2</v>
      </c>
      <c r="AC7" s="39">
        <f t="shared" si="1"/>
        <v>4743.833017077799</v>
      </c>
      <c r="AD7" s="40">
        <v>3700</v>
      </c>
      <c r="AE7" s="41">
        <f t="shared" si="2"/>
        <v>0.77995999999999999</v>
      </c>
      <c r="AF7" s="27" t="s">
        <v>68</v>
      </c>
      <c r="AG7" s="42">
        <f t="shared" si="3"/>
        <v>0.21400000000000002</v>
      </c>
      <c r="AH7" s="41">
        <f t="shared" si="4"/>
        <v>5.0867800000000001</v>
      </c>
      <c r="AI7" s="41">
        <f t="shared" si="5"/>
        <v>29.63674</v>
      </c>
      <c r="AJ7" s="42">
        <v>0.06</v>
      </c>
      <c r="AK7" s="41">
        <f t="shared" si="6"/>
        <v>3.8568571428571428</v>
      </c>
      <c r="AL7" s="42">
        <v>0.1</v>
      </c>
      <c r="AM7" s="41">
        <f t="shared" si="7"/>
        <v>6.4280952380952385</v>
      </c>
      <c r="AN7" s="42">
        <v>0.1</v>
      </c>
      <c r="AO7" s="41">
        <f t="shared" si="8"/>
        <v>6.4280952380952385</v>
      </c>
      <c r="AP7" s="41">
        <f t="shared" si="9"/>
        <v>0</v>
      </c>
      <c r="AQ7" s="27"/>
      <c r="AR7" s="42"/>
      <c r="AS7" s="41">
        <f t="shared" si="10"/>
        <v>0</v>
      </c>
      <c r="AT7" s="41">
        <f t="shared" si="11"/>
        <v>16.713047619047622</v>
      </c>
      <c r="AU7" s="41">
        <f t="shared" si="12"/>
        <v>46.349787619047618</v>
      </c>
      <c r="AV7" s="43">
        <f t="shared" si="13"/>
        <v>0.27894989258463598</v>
      </c>
      <c r="AW7" s="41">
        <f t="shared" si="14"/>
        <v>64.280952380952385</v>
      </c>
      <c r="AX7" s="41">
        <f t="shared" si="15"/>
        <v>67.495000000000005</v>
      </c>
      <c r="AY7" s="44">
        <v>134.99</v>
      </c>
      <c r="AZ7" s="42">
        <v>0.5</v>
      </c>
      <c r="BA7" s="45">
        <f t="shared" si="16"/>
        <v>137</v>
      </c>
      <c r="BB7" s="46">
        <v>27</v>
      </c>
      <c r="BC7" s="46">
        <v>90</v>
      </c>
      <c r="BD7" s="27">
        <v>20</v>
      </c>
    </row>
  </sheetData>
  <protectedRanges>
    <protectedRange sqref="Z2:AX2 AH3:AX7 P2:V4 AZ2:AZ7 E2:E7 B2:B7 P5:R7 M2:M7 T5:U7 AA5:AE7 AA4:AF4 AA3:AG3 Z3:Z7" name="Range1"/>
    <protectedRange sqref="K2:K4" name="Range1_1"/>
    <protectedRange sqref="C2:C7" name="Range1_2"/>
    <protectedRange sqref="AY2:AY7" name="Range1_3"/>
    <protectedRange sqref="N2:O7" name="Range1_5"/>
  </protectedRanges>
  <mergeCells count="4">
    <mergeCell ref="B2:B4"/>
    <mergeCell ref="B5:B7"/>
    <mergeCell ref="C2:C4"/>
    <mergeCell ref="C5:C7"/>
  </mergeCells>
  <phoneticPr fontId="11" type="noConversion"/>
  <dataValidations count="1">
    <dataValidation type="list" allowBlank="1" showInputMessage="1" showErrorMessage="1" sqref="E3:E4 E6:E7 P2:P7" xr:uid="{00000000-0002-0000-0100-000002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20" master="" otherUserPermission="visible"/>
  <rangeList sheetStid="21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2024-02-10T06:17:00Z</dcterms:created>
  <dcterms:modified xsi:type="dcterms:W3CDTF">2026-04-29T03:52:30Z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