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amazon" sheetId="1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PL">[3]Instructions!$DP$3:$DP$6</definedName>
    <definedName name="ARTIFICIALFLOWERSPLANTS">#REF!</definedName>
    <definedName name="ARTIFICIALFLOWERSPLANTSA1">[4]!Table1[[#All],[VALENCE]]</definedName>
    <definedName name="ARTIFICIALFLOWERSPLANTSAW2">#REF!</definedName>
    <definedName name="ARTIFICIALFLOWERSPLANTSSILHOUETTE">[4]!Table1[[#All],[QUILT]]</definedName>
    <definedName name="Artwork">#REF!</definedName>
    <definedName name="as">#REF!</definedName>
    <definedName name="AssortedSKU_Range">#N/A</definedName>
    <definedName name="Banner">'[5]Hardline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[4]!Table1[[#All],[BEDDING]]</definedName>
    <definedName name="BEDBATHSIZE">[4]!Table1[[#All],[FULL/QUEEN]]</definedName>
    <definedName name="BEDBATHTICKETTYPE">[4]!Table1[[#All],[SMALL GUM]]</definedName>
    <definedName name="BEDBATHTICKETYPE">[4]!Table1[[#All],[SMALL GUM]]</definedName>
    <definedName name="BIG_IDEAS">'[1]x-Lists'!$AU$2:$AU$17</definedName>
    <definedName name="BLANKETSTHROWSA1">[4]!Table1[[#All],[KING]]</definedName>
    <definedName name="BLANKETSTHROWSS">[4]!Table1[[#All],[KING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[4]!Table1[KING]</definedName>
    <definedName name="CANDLES">[4]!Table1[[#All],[BEDSKIRTS]]</definedName>
    <definedName name="CANDLESA1">[4]!Table1[TWIN]</definedName>
    <definedName name="CANDLESA2">[4]!Table1[Column13]</definedName>
    <definedName name="CANDLESETS">[4]!Table1[TWIN]</definedName>
    <definedName name="CANDLESMATERIAL">#REF!</definedName>
    <definedName name="CANDLESMATERIAL\">#REF!</definedName>
    <definedName name="CANDLESPRODUCT">[4]!Table1[[#Headers],[BEDSKIRTS]]</definedName>
    <definedName name="CANDLESSILHOUETTE">[4]!Table1[[#All],[COMFORTER SET]]</definedName>
    <definedName name="CANDLESTICKETTYPE">[4]!Table1[[#All],[LARGE GUM]]</definedName>
    <definedName name="CANDLESTICKETYPE">[4]!Table1[LARGE GUM]</definedName>
    <definedName name="Case_Freight_Range">#N/A</definedName>
    <definedName name="CATEGORY">[6]Sheet1!$DW$2:$DW$3</definedName>
    <definedName name="categoryfinal">'[7]Import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[6]Sheet1!$EH$2:$EH$3</definedName>
    <definedName name="COMFORTERSBEDDINGSETSA1">[4]!Table1[[#All],[TWIN]]</definedName>
    <definedName name="COMFORTERSBEDDINGSETSS">[4]!Table1[[#All],[COMFORTER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[4]!Table1[[#All],[VALENCE]]</definedName>
    <definedName name="CURTAINSDRAPESS">[4]!Table1[[#All],[OTHER]]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[4]!Table1[[#All],[DUVETS]]</definedName>
    <definedName name="DECOR">#REF!</definedName>
    <definedName name="DECORA1">[4]!Table1[NOT USED]</definedName>
    <definedName name="Decorative_Accessories">#REF!</definedName>
    <definedName name="DECORATIVEACCENSSILHOUETTE">#REF!</definedName>
    <definedName name="DECORATIVEACCENTS">[4]!Table1[[#All],[THROW PILLOWS]]</definedName>
    <definedName name="DECORATIVEACCENTSA1">[4]!Table1[[#All],[KING]]</definedName>
    <definedName name="DECORATIVEACCENTSA2">#REF!</definedName>
    <definedName name="DECORATIVEACCENTSSILHOUETTE">[4]!Table1[[#All],[DUVETS]]</definedName>
    <definedName name="DECORATIVEPILLOWSCHAIRPADS">[4]!Table1[[#All],[THROW PILLOWS]]</definedName>
    <definedName name="DECORATIVEPILLOWSCHAIRPADSA1">[4]!Table1[[#All],[QUEEN]]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'[5]Hardline Drop down'!$A$5:$A$16</definedName>
    <definedName name="DUVETCOVERSA1">[4]!Table1[[#All],[EURO]]</definedName>
    <definedName name="DUVETCOVERSS">[4]!Table1[[#All],[DUVETS]]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[8]Costs!$J$11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'[7]Import Quote Sheet'!$B$90:$B$123</definedName>
    <definedName name="fiscalweeks">#REF!</definedName>
    <definedName name="foam">[6]Sheet1!$EC$2:$EC$3</definedName>
    <definedName name="FOBPORT">'[1]x-imports'!$C$2:$C$40</definedName>
    <definedName name="FRAGRANCEACCESSORIES">[4]!Table1[NOT USED]</definedName>
    <definedName name="FRAGRANCEPLUGINS">[4]!Table1[Column13]</definedName>
    <definedName name="FRAGRANCESPRAYS">#REF!</definedName>
    <definedName name="FRAMES">[4]!Table1[THROW PILLOWS]</definedName>
    <definedName name="FRAMESA1">[4]!Table1[KING]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[4]!Table1[[#All],[DECORATIVE PILLOWS &amp; CHAIR PADS]]</definedName>
    <definedName name="HOMEDECORSIZE">[4]!Table1[[#All],[UNKOWN]]</definedName>
    <definedName name="HOMEDECORTICKETTYPE">[4]!Table1[[#All],[LARGE GUM]]</definedName>
    <definedName name="JARCANDLES">#REF!</definedName>
    <definedName name="JARS">#REF!</definedName>
    <definedName name="KD">[6]Sheet1!$DS$2:$DS$2</definedName>
    <definedName name="KIDSBEDDINGA1">[4]!Table1[[#All],[STANDARD]]</definedName>
    <definedName name="KIDSBEDDINGS">[4]!Table1[[#All],[COORDINATING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[6]Sheet1!$EA$2:$EA$3</definedName>
    <definedName name="MATERIAL">'[1]x-Lists'!$AE$2:$AE$83</definedName>
    <definedName name="MELTS">#REF!</definedName>
    <definedName name="NOPE">[4]!Table1[[#All],[BEDDING]]</definedName>
    <definedName name="NOTHING">[4]!Table1[[#Headers],[DECORATIVE PILLOWS &amp; CHAIR PADS]]</definedName>
    <definedName name="NOVELTYCANDLES\">#REF!</definedName>
    <definedName name="NumberOfGroups">12</definedName>
    <definedName name="Office">'[5]Hardline Drop down'!$C$5:$C$21</definedName>
    <definedName name="ORDERTYPE">'[2]other data'!$AN$2:$AN$6</definedName>
    <definedName name="OTB">'[2]other data'!$R$2:$R$14</definedName>
    <definedName name="OTHERCANDLES">#REF!</definedName>
    <definedName name="PACK">[6]Sheet1!$EE$2:$EE$3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[4]!Table1[[#All],[VALENCES]]</definedName>
    <definedName name="PICTUREFRAMESPHOTOALBUMSA1">[4]!Table1[[#All],[NOT USED]]</definedName>
    <definedName name="PICTUREFRAMESPHOTOALBUMSA2">#REF!</definedName>
    <definedName name="PICTUREFRAMESPHOTOALBUMSSILHOUETTE">[4]!Table1[[#All],[COORDINATING PILLOWS]]</definedName>
    <definedName name="PILLARCANDLES">#REF!</definedName>
    <definedName name="PILLOWSHAMSA1">[4]!Table1[[#All],[CAL KING]]</definedName>
    <definedName name="PILLOWSHAMSS">[4]!Table1[[#All],[STD SHAM]]</definedName>
    <definedName name="PITCTUREFRAMESPHOTOALBUMS">[4]!Table1[[#All],[VALENCES]]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[9]a!$A$10:$B$35</definedName>
    <definedName name="POTPOURRI">#REF!</definedName>
    <definedName name="POtype">#REF!</definedName>
    <definedName name="Preticketed_Range">#N/A</definedName>
    <definedName name="Prints">#REF!</definedName>
    <definedName name="QSFOB">[10]Q1!$C$38</definedName>
    <definedName name="QUEUING">'[1]x-Lists'!$P$2</definedName>
    <definedName name="QUEUING_ITEMS">'[1]x-Lists'!$Y$2:$Y$50</definedName>
    <definedName name="QUILTSANDCOVERLETSA1">[4]!Table1[[#All],[KING / CAL KING]]</definedName>
    <definedName name="QUILTSANDCOVERLETSS">[4]!Table1[[#All],[QUILT]]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[11]Mapping!$D$2:$D$53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[4]!Table1[[#All],[KING PC]]</definedName>
    <definedName name="SHEETSS">[4]!Table1[[#All],[BEDDING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[4]!Table1[[#All],[NOT USED]]</definedName>
    <definedName name="THROWPILLOWSS">[4]!Table1[[#All],[DEC PILLOW ]]</definedName>
    <definedName name="THROWSPILLOWSA1">[4]!Table1[[#All],[NOT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[6]Sheet1!$EF$2:$EF$3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VALENCESA1">[4]!Table1[[#All],[PANEL]]</definedName>
    <definedName name="VALENCESS">[4]!Table1[[#All],[N/A]]</definedName>
    <definedName name="VASE">#REF!</definedName>
    <definedName name="VendorType">'[5]Hardline Drop down'!$F$5:$F$8</definedName>
    <definedName name="VOTIVETEALIGHTCANDLES">#REF!</definedName>
    <definedName name="WALLDECOR">[4]!Table1[VALENCES]</definedName>
    <definedName name="WALLDECORA1">#REF!</definedName>
    <definedName name="WALLDECORA2">#REF!</definedName>
    <definedName name="WALLDECORSILHOUETTE">[4]!Table1[[#All],[BEDDING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[4]!Table1[[#All],[VALENCES]]</definedName>
    <definedName name="wood">[6]Sheet1!$EG$2:$EG$3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[11]Mapping!$AN$2:$AN$9</definedName>
    <definedName name="先说说">[12]Mapping!$D$2:$D$53</definedName>
    <definedName name="正确">[13]Sheet1!$EA$2:$EA$3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5" i="19" l="1"/>
  <c r="V15" i="19"/>
  <c r="U16" i="19"/>
  <c r="V16" i="19"/>
  <c r="U17" i="19"/>
  <c r="V17" i="19"/>
  <c r="U18" i="19"/>
  <c r="V18" i="19"/>
  <c r="U19" i="19"/>
  <c r="V19" i="19"/>
  <c r="V14" i="19"/>
  <c r="U14" i="19"/>
  <c r="AZ7" i="19" l="1"/>
  <c r="AW7" i="19"/>
  <c r="AS7" i="19"/>
  <c r="AO7" i="19"/>
  <c r="AM7" i="19"/>
  <c r="AK7" i="19"/>
  <c r="AG7" i="19"/>
  <c r="AB7" i="19"/>
  <c r="AC7" i="19" s="1"/>
  <c r="AE7" i="19" s="1"/>
  <c r="AZ6" i="19"/>
  <c r="AW6" i="19"/>
  <c r="AS6" i="19"/>
  <c r="AG6" i="19"/>
  <c r="AC6" i="19"/>
  <c r="AE6" i="19" s="1"/>
  <c r="AB6" i="19"/>
  <c r="AZ5" i="19"/>
  <c r="AW5" i="19"/>
  <c r="AK5" i="19" s="1"/>
  <c r="AS5" i="19"/>
  <c r="AG5" i="19"/>
  <c r="AB5" i="19"/>
  <c r="AC5" i="19" s="1"/>
  <c r="AE5" i="19" s="1"/>
  <c r="AZ4" i="19"/>
  <c r="AW4" i="19"/>
  <c r="AG4" i="19"/>
  <c r="AC4" i="19"/>
  <c r="AE4" i="19" s="1"/>
  <c r="AB4" i="19"/>
  <c r="AZ3" i="19"/>
  <c r="AW3" i="19"/>
  <c r="AK3" i="19" s="1"/>
  <c r="AG3" i="19"/>
  <c r="AC3" i="19"/>
  <c r="AE3" i="19" s="1"/>
  <c r="AB3" i="19"/>
  <c r="AZ2" i="19"/>
  <c r="AW2" i="19"/>
  <c r="AG2" i="19"/>
  <c r="AB2" i="19"/>
  <c r="AC2" i="19" s="1"/>
  <c r="AE2" i="19" s="1"/>
  <c r="AM3" i="19" l="1"/>
  <c r="AS3" i="19"/>
  <c r="AM5" i="19"/>
  <c r="AT7" i="19"/>
  <c r="AH3" i="19"/>
  <c r="AI3" i="19" s="1"/>
  <c r="AH6" i="19"/>
  <c r="AI6" i="19" s="1"/>
  <c r="AH5" i="19"/>
  <c r="AI5" i="19" s="1"/>
  <c r="AH7" i="19"/>
  <c r="AI7" i="19" s="1"/>
  <c r="AS2" i="19"/>
  <c r="AS4" i="19"/>
  <c r="AK2" i="19"/>
  <c r="AO3" i="19"/>
  <c r="AT3" i="19" s="1"/>
  <c r="AK4" i="19"/>
  <c r="AO5" i="19"/>
  <c r="AK6" i="19"/>
  <c r="AM2" i="19"/>
  <c r="AM4" i="19"/>
  <c r="AM6" i="19"/>
  <c r="AO2" i="19"/>
  <c r="AO4" i="19"/>
  <c r="AO6" i="19"/>
  <c r="AT4" i="19" l="1"/>
  <c r="AT5" i="19"/>
  <c r="AT2" i="19"/>
  <c r="AU7" i="19"/>
  <c r="AV7" i="19" s="1"/>
  <c r="AU5" i="19"/>
  <c r="AV5" i="19" s="1"/>
  <c r="AU3" i="19"/>
  <c r="AV3" i="19" s="1"/>
  <c r="AT6" i="19"/>
  <c r="AU6" i="19" s="1"/>
  <c r="AV6" i="19" s="1"/>
  <c r="AH4" i="19"/>
  <c r="AI4" i="19" s="1"/>
  <c r="AH2" i="19"/>
  <c r="AI2" i="19" s="1"/>
  <c r="AU2" i="19" s="1"/>
  <c r="AV2" i="19" s="1"/>
  <c r="AU4" i="19" l="1"/>
  <c r="AV4" i="19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<sst xmlns="http://schemas.openxmlformats.org/spreadsheetml/2006/main" count="137" uniqueCount="75">
  <si>
    <t>Tristan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</si>
  <si>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</si>
  <si>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</si>
  <si>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</si>
  <si>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</si>
  <si>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</si>
  <si>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</si>
  <si>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</si>
  <si>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</si>
  <si>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</si>
  <si>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</si>
  <si>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</si>
  <si>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</si>
  <si>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</si>
  <si>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</si>
  <si>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</si>
  <si>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</si>
  <si>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</si>
  <si>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</si>
  <si>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</si>
  <si>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</si>
  <si>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</si>
  <si>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</si>
  <si>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</si>
  <si>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</si>
  <si>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</si>
  <si>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</si>
  <si>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</si>
  <si>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</si>
  <si>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</si>
  <si>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</si>
  <si>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</si>
  <si>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</si>
  <si>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</si>
  <si>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</si>
  <si>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</si>
  <si>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</si>
  <si>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</si>
  <si>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</si>
  <si>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</si>
  <si>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</si>
  <si>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</si>
  <si>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</si>
  <si>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</si>
  <si>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</si>
  <si>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</si>
  <si>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</si>
  <si>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</si>
  <si>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</si>
  <si>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</si>
  <si>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</si>
  <si>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</si>
  <si>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</si>
  <si>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</si>
  <si>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Total Qnty</t>
  </si>
  <si>
    <t>19CX2511J-E</t>
  </si>
  <si>
    <t>Comforter/Shams:100% jacquard chenille with lurex yarn face, 100% polyester. 95gsm solid MF reverse. Dec pillow: poly cover, poly filling. Poly bedskirt and euro shams.</t>
  </si>
  <si>
    <t>Face: 100% polyester
Back: 100% polyester</t>
  </si>
  <si>
    <t>Tan</t>
  </si>
  <si>
    <t>Set</t>
  </si>
  <si>
    <t>Compressed/Knocked Down</t>
  </si>
  <si>
    <t>9404.40.9022</t>
  </si>
  <si>
    <t>Teal</t>
  </si>
  <si>
    <t>Qnty-Amazon</t>
  </si>
  <si>
    <t>8 Pieces Jacquard Comforter Set</t>
  </si>
  <si>
    <t>Full/Queen: 
Comforter: 90x90"
Sham: 20x26"#2
Bed Skirt: 60x80+15"
Euro Sham: 26x26"#2
Pillow: 18x18"
Pillow: 12x18"</t>
  </si>
  <si>
    <t>King: 
Comforter: 104x92"
Sham: 20x36"#2
Bed Skirt: 78x80+15"
Euro Sham:  26x26"#2
Pillow: 18x18"
Pillow: 12x18"</t>
  </si>
  <si>
    <t>Cal King: 
Comforter: 104x98"
Sham: 20x36"#2
Bed Skirt: 72x84+15"
Euro Sham:  26x26"#2
Pillow: 18x18"
Pillow: 12x18"</t>
  </si>
  <si>
    <r>
      <rPr>
        <sz val="11"/>
        <color rgb="FFFF0000"/>
        <rFont val="Calibri"/>
        <family val="2"/>
      </rPr>
      <t>100% polyester chenille</t>
    </r>
    <r>
      <rPr>
        <sz val="11"/>
        <rFont val="Calibri"/>
        <family val="2"/>
      </rPr>
      <t xml:space="preserve"> 8 Pieces Jacquard Comforter Set</t>
    </r>
    <phoneticPr fontId="13" type="noConversion"/>
  </si>
  <si>
    <t>AM10-0627</t>
  </si>
  <si>
    <t>AM10-0628</t>
  </si>
  <si>
    <t>AM10-0629</t>
  </si>
  <si>
    <t>AM10-0630</t>
  </si>
  <si>
    <t>AM10-0631</t>
  </si>
  <si>
    <t>AM10-0626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</si>
</sst>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_);[Red]\(0\)"/>
    <numFmt numFmtId="177" formatCode="0.000"/>
    <numFmt numFmtId="178" formatCode="0.0"/>
    <numFmt numFmtId="179" formatCode="0.00_);[Red]\(0.00\)"/>
    <numFmt numFmtId="0" formatCode="[$¥-478]#,##0.00"/>
    <numFmt numFmtId="181" formatCode="_(&quot;$&quot;* #,##0.00_);_(&quot;$&quot;* \(#,##0.00\);_(&quot;$&quot;* &quot;-&quot;??_);_(@_)"/>
    <numFmt numFmtId="182" formatCode="&quot;$&quot;#,##0.00"/>
    <numFmt numFmtId="183" formatCode="&quot;$&quot;#,##0.00_);[Red]\(&quot;$&quot;#,##0.00\)"/>
    <numFmt numFmtId="0" formatCode="[$$-481]#,##0.00_);[Red]\([$$-481]#,##0.00\)"/>
  </numFmts>
  <fonts count="14">
    <font>
      <sz val="11"/>
      <color theme="1"/>
      <name val="宋体"/>
      <charset val="134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name val="宋体"/>
      <family val="3"/>
      <charset val="134"/>
      <scheme val="minor"/>
    </font>
    <font>
      <sz val="10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0" fontId="4" fillId="0" borderId="0"/>
    <xf numFmtId="0" fontId="12" fillId="0" borderId="0"/>
    <xf numFmtId="0" fontId="11" fillId="0" borderId="0" applyFont="0" applyFill="0" applyBorder="0" applyAlignment="0" applyProtection="0">
      <alignment vertical="center"/>
    </xf>
    <xf numFmtId="181" fontId="4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9" fontId="2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2" fillId="0" borderId="0"/>
    <xf numFmtId="0" fontId="4" fillId="0" borderId="0"/>
  </cellStyleXfs>
  <cellXfs count="49">
    <xf numFmtId="0" fontId="0" fillId="0" borderId="0" xfId="0">
      <alignment vertical="center"/>
    </xf>
    <xf numFmtId="0" fontId="2" fillId="0" borderId="0" xfId="11" applyAlignment="1">
      <alignment vertical="center" wrapText="1"/>
    </xf>
    <xf numFmtId="0" fontId="1" fillId="0" borderId="1" xfId="11" applyFont="1" applyBorder="1" applyAlignment="1">
      <alignment horizontal="center" vertical="center" wrapText="1"/>
    </xf>
    <xf numFmtId="0" fontId="1" fillId="3" borderId="1" xfId="11" applyFont="1" applyFill="1" applyBorder="1" applyAlignment="1">
      <alignment horizontal="center" vertical="center" wrapText="1"/>
    </xf>
    <xf numFmtId="0" fontId="5" fillId="3" borderId="1" xfId="1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5" fillId="5" borderId="1" xfId="11" applyFont="1" applyFill="1" applyBorder="1" applyAlignment="1">
      <alignment horizontal="center" vertical="center" wrapText="1"/>
    </xf>
    <xf numFmtId="0" fontId="1" fillId="5" borderId="1" xfId="11" applyFont="1" applyFill="1" applyBorder="1" applyAlignment="1">
      <alignment horizontal="center" vertical="center" wrapText="1"/>
    </xf>
    <xf numFmtId="0" fontId="2" fillId="0" borderId="1" xfId="11" applyBorder="1" applyAlignment="1">
      <alignment vertical="center" wrapText="1"/>
    </xf>
    <xf numFmtId="0" fontId="2" fillId="0" borderId="1" xfId="11" applyNumberFormat="1" applyBorder="1" applyAlignment="1">
      <alignment vertical="center" wrapText="1"/>
    </xf>
    <xf numFmtId="0" fontId="9" fillId="0" borderId="1" xfId="2" applyFont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1" fillId="6" borderId="1" xfId="11" applyNumberFormat="1" applyFont="1" applyFill="1" applyBorder="1" applyAlignment="1">
      <alignment horizontal="center" vertical="center" wrapText="1"/>
    </xf>
    <xf numFmtId="2" fontId="1" fillId="6" borderId="1" xfId="11" applyNumberFormat="1" applyFont="1" applyFill="1" applyBorder="1" applyAlignment="1">
      <alignment horizontal="center" vertical="center" wrapText="1"/>
    </xf>
    <xf numFmtId="182" fontId="10" fillId="6" borderId="1" xfId="12" applyNumberFormat="1" applyFont="1" applyFill="1" applyBorder="1" applyAlignment="1">
      <alignment vertical="center" wrapText="1"/>
    </xf>
    <xf numFmtId="182" fontId="1" fillId="7" borderId="2" xfId="11" applyNumberFormat="1" applyFont="1" applyFill="1" applyBorder="1" applyAlignment="1">
      <alignment horizontal="center" vertical="center" wrapText="1"/>
    </xf>
    <xf numFmtId="179" fontId="2" fillId="0" borderId="1" xfId="11" applyNumberFormat="1" applyBorder="1" applyAlignment="1">
      <alignment vertical="center" wrapText="1"/>
    </xf>
    <xf numFmtId="2" fontId="2" fillId="0" borderId="1" xfId="11" applyNumberFormat="1" applyBorder="1" applyAlignment="1">
      <alignment vertical="center" wrapText="1"/>
    </xf>
    <xf numFmtId="182" fontId="2" fillId="8" borderId="1" xfId="5" applyNumberFormat="1" applyFont="1" applyFill="1" applyBorder="1" applyAlignment="1">
      <alignment vertical="center" wrapText="1"/>
    </xf>
    <xf numFmtId="182" fontId="2" fillId="0" borderId="2" xfId="11" applyNumberFormat="1" applyBorder="1" applyAlignment="1">
      <alignment vertical="center" wrapText="1"/>
    </xf>
    <xf numFmtId="182" fontId="1" fillId="6" borderId="1" xfId="11" applyNumberFormat="1" applyFont="1" applyFill="1" applyBorder="1" applyAlignment="1">
      <alignment horizontal="center" vertical="center" wrapText="1"/>
    </xf>
    <xf numFmtId="0" fontId="5" fillId="0" borderId="1" xfId="11" applyFont="1" applyBorder="1" applyAlignment="1">
      <alignment horizontal="center" vertical="center" wrapText="1"/>
    </xf>
    <xf numFmtId="178" fontId="1" fillId="0" borderId="1" xfId="11" applyNumberFormat="1" applyFont="1" applyBorder="1" applyAlignment="1">
      <alignment horizontal="center" vertical="center" wrapText="1"/>
    </xf>
    <xf numFmtId="182" fontId="2" fillId="0" borderId="1" xfId="11" applyNumberFormat="1" applyBorder="1" applyAlignment="1">
      <alignment vertical="center" wrapText="1"/>
    </xf>
    <xf numFmtId="178" fontId="2" fillId="0" borderId="1" xfId="11" applyNumberFormat="1" applyBorder="1" applyAlignment="1">
      <alignment vertical="center" wrapText="1"/>
    </xf>
    <xf numFmtId="2" fontId="1" fillId="0" borderId="1" xfId="11" applyNumberFormat="1" applyFont="1" applyBorder="1" applyAlignment="1">
      <alignment horizontal="center" vertical="center" wrapText="1"/>
    </xf>
    <xf numFmtId="1" fontId="1" fillId="0" borderId="1" xfId="11" applyNumberFormat="1" applyFont="1" applyBorder="1" applyAlignment="1">
      <alignment horizontal="center" vertical="center" wrapText="1"/>
    </xf>
    <xf numFmtId="177" fontId="10" fillId="0" borderId="1" xfId="12" applyNumberFormat="1" applyFont="1" applyBorder="1" applyAlignment="1">
      <alignment vertical="center" wrapText="1"/>
    </xf>
    <xf numFmtId="1" fontId="2" fillId="0" borderId="1" xfId="11" applyNumberFormat="1" applyBorder="1" applyAlignment="1">
      <alignment vertical="center" wrapText="1"/>
    </xf>
    <xf numFmtId="177" fontId="2" fillId="8" borderId="1" xfId="11" applyNumberFormat="1" applyFill="1" applyBorder="1" applyAlignment="1">
      <alignment vertical="center" wrapText="1"/>
    </xf>
    <xf numFmtId="1" fontId="10" fillId="0" borderId="1" xfId="12" applyNumberFormat="1" applyFont="1" applyBorder="1" applyAlignment="1">
      <alignment vertical="center" wrapText="1"/>
    </xf>
    <xf numFmtId="182" fontId="10" fillId="0" borderId="1" xfId="12" applyNumberFormat="1" applyFont="1" applyBorder="1" applyAlignment="1">
      <alignment vertical="center" wrapText="1"/>
    </xf>
    <xf numFmtId="1" fontId="2" fillId="8" borderId="1" xfId="11" applyNumberFormat="1" applyFill="1" applyBorder="1" applyAlignment="1">
      <alignment vertical="center" wrapText="1"/>
    </xf>
    <xf numFmtId="183" fontId="2" fillId="0" borderId="1" xfId="11" applyNumberFormat="1" applyBorder="1" applyAlignment="1">
      <alignment vertical="center" wrapText="1"/>
    </xf>
    <xf numFmtId="182" fontId="2" fillId="8" borderId="1" xfId="11" applyNumberFormat="1" applyFill="1" applyBorder="1" applyAlignment="1">
      <alignment vertical="center" wrapText="1"/>
    </xf>
    <xf numFmtId="10" fontId="1" fillId="0" borderId="1" xfId="11" applyNumberFormat="1" applyFont="1" applyBorder="1" applyAlignment="1">
      <alignment horizontal="center" vertical="center" wrapText="1"/>
    </xf>
    <xf numFmtId="10" fontId="2" fillId="0" borderId="1" xfId="11" applyNumberFormat="1" applyBorder="1" applyAlignment="1">
      <alignment vertical="center" wrapText="1"/>
    </xf>
    <xf numFmtId="182" fontId="10" fillId="2" borderId="1" xfId="12" applyNumberFormat="1" applyFont="1" applyFill="1" applyBorder="1" applyAlignment="1">
      <alignment vertical="center" wrapText="1"/>
    </xf>
    <xf numFmtId="10" fontId="10" fillId="2" borderId="1" xfId="12" applyNumberFormat="1" applyFont="1" applyFill="1" applyBorder="1" applyAlignment="1">
      <alignment vertical="center" wrapText="1"/>
    </xf>
    <xf numFmtId="10" fontId="2" fillId="8" borderId="1" xfId="9" applyNumberFormat="1" applyFont="1" applyFill="1" applyBorder="1" applyAlignment="1">
      <alignment vertical="center" wrapText="1"/>
    </xf>
    <xf numFmtId="182" fontId="1" fillId="2" borderId="1" xfId="11" applyNumberFormat="1" applyFont="1" applyFill="1" applyBorder="1" applyAlignment="1">
      <alignment horizontal="center" vertical="center" wrapText="1"/>
    </xf>
    <xf numFmtId="10" fontId="1" fillId="2" borderId="1" xfId="11" applyNumberFormat="1" applyFont="1" applyFill="1" applyBorder="1" applyAlignment="1">
      <alignment horizontal="center" vertical="center" wrapText="1"/>
    </xf>
    <xf numFmtId="0" fontId="1" fillId="0" borderId="1" xfId="11" applyFont="1" applyBorder="1" applyAlignment="1">
      <alignment vertical="center" wrapText="1"/>
    </xf>
    <xf numFmtId="182" fontId="2" fillId="5" borderId="1" xfId="11" applyNumberFormat="1" applyFill="1" applyBorder="1" applyAlignment="1">
      <alignment horizontal="center" vertical="center" wrapText="1"/>
    </xf>
    <xf numFmtId="176" fontId="1" fillId="0" borderId="1" xfId="11" applyNumberFormat="1" applyFont="1" applyBorder="1" applyAlignment="1">
      <alignment horizontal="center" vertical="center" wrapText="1"/>
    </xf>
    <xf numFmtId="0" fontId="2" fillId="9" borderId="1" xfId="11" applyFill="1" applyBorder="1" applyAlignment="1">
      <alignment vertical="center" wrapText="1"/>
    </xf>
    <xf numFmtId="176" fontId="2" fillId="9" borderId="1" xfId="11" applyNumberFormat="1" applyFill="1" applyBorder="1" applyAlignment="1">
      <alignment horizontal="center" vertical="center" wrapText="1"/>
    </xf>
    <xf numFmtId="0" fontId="2" fillId="0" borderId="1" xfId="11" applyBorder="1" applyAlignment="1">
      <alignment horizontal="center" vertical="center"/>
    </xf>
  </cellXfs>
  <cellStyles count="13">
    <cellStyle name="Currency 2" xfId="5"/>
    <cellStyle name="Currency 2 3 2" xfId="4"/>
    <cellStyle name="Currency 2 3 2 2" xfId="10"/>
    <cellStyle name="Currency_Sheet1 2" xfId="3"/>
    <cellStyle name="Normal 2" xfId="11"/>
    <cellStyle name="Normal 2 18 2" xfId="12"/>
    <cellStyle name="Normal 33" xfId="2"/>
    <cellStyle name="Normal_Copy of Request For Quote -- updated by VV on 043008 FINAL FINAL (4)" xfId="8"/>
    <cellStyle name="Percent 2" xfId="9"/>
    <cellStyle name="Style 1" xfId="6"/>
    <cellStyle name="常规" xfId="0" builtinId="0"/>
    <cellStyle name="常规 8" xfId="7"/>
    <cellStyle name="样式 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</xdr:colOff>
      <xdr:row>1</xdr:row>
      <xdr:rowOff>107315</xdr:rowOff>
    </xdr:from>
    <xdr:to>
      <xdr:col>2</xdr:col>
      <xdr:colOff>0</xdr:colOff>
      <xdr:row>2</xdr:row>
      <xdr:rowOff>784860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270635"/>
          <a:ext cx="2321560" cy="179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189230</xdr:colOff>
      <xdr:row>4</xdr:row>
      <xdr:rowOff>115570</xdr:rowOff>
    </xdr:from>
    <xdr:to>
      <xdr:col>1</xdr:col>
      <xdr:colOff>2128520</xdr:colOff>
      <xdr:row>6</xdr:row>
      <xdr:rowOff>705485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631690"/>
          <a:ext cx="1939290" cy="2825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Users\Lululin\Library\Containers\com.microsoft.Outlook\Data\tmp\Outlook%20Temp\Users\Lululin\Desktop\Adult%202025\Adele\&#26032;&#39068;&#33394;\192.168.20.8\Users\Lululin\Desktop\Adult%202025\Darcy\S:\Kristina%20Lance-Bedding\MYTEX\POS%202015\MYTEX%20FEB-MAR%20IMPORTS.xlsx?7B0B79FE" TargetMode="External"/><Relationship Id="rId1" Type="http://schemas.openxmlformats.org/officeDocument/2006/relationships/externalLinkPath" Target="file:///\\7B0B79FE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SLard%20-%20Design\Customs%20Memo\Master%20Copy%20Quote%20Sheet%202.xls?D99B608C" TargetMode="External"/><Relationship Id="rId1" Type="http://schemas.openxmlformats.org/officeDocument/2006/relationships/externalLinkPath" Target="file:///\\D99B608C\Master%20Copy%20Quote%20Shee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Documents%20and%20Settings\zhangqing\&#26700;&#38754;\BBB\item%20set%20up\Final\BBB_Bombay_Cambay_Item%20Set%20Up_20111021.XLS?6B8A94B6" TargetMode="External"/><Relationship Id="rId1" Type="http://schemas.openxmlformats.org/officeDocument/2006/relationships/externalLinkPath" Target="file:///\\6B8A94B6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Users\Lululin\Library\Containers\com.microsoft.Outlook\Data\tmp\Outlook%20Temp\Users\Lululin\Desktop\Adult%202025\Adele\&#26032;&#39068;&#33394;\192.168.20.8\Users\Lululin\Desktop\Adult%202025\Darcy\D:\Documents%20and%20Settings\zhangqing\&#26700;&#38754;\BBB\item%20set%20up\Final\BBB_Bombay_Cambay_Item%20Set%20Up_20111021.XLS?89C101AC" TargetMode="External"/><Relationship Id="rId1" Type="http://schemas.openxmlformats.org/officeDocument/2006/relationships/externalLinkPath" Target="file:///\\89C101AC\BBB_Bombay_Cambay_Item%20Set%20Up_20111021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joyce\customer\CS\CS%20stock%20list(ET)-081030.xls?29302DAD" TargetMode="External"/><Relationship Id="rId1" Type="http://schemas.openxmlformats.org/officeDocument/2006/relationships/externalLinkPath" Target="file:///\\29302DAD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Users\ying.gu\AppData\Local\Microsoft\Windows\Temporary%20Internet%20Files\OLK784B\tex%20fleece%204-17-12%20(2).xls?B3C2C4FC" TargetMode="External"/><Relationship Id="rId1" Type="http://schemas.openxmlformats.org/officeDocument/2006/relationships/externalLinkPath" Target="file:///\\B3C2C4FC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.lin\Desktop\&#36164;&#26009;\Commitment%20sheet%20format%202023.9.6.xlsx?C2AFE7BB" TargetMode="External"/><Relationship Id="rId1" Type="http://schemas.openxmlformats.org/officeDocument/2006/relationships/externalLinkPath" Target="file:///\\C2AFE7BB\Commitment%20sheet%20format%202023.9.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Lululin\Desktop\Adult%202025\Adele\&#26032;&#39068;&#33394;\C:\Users\Minhas\AppData\Local\Microsoft\Windows\INetCache\Content.Outlook\VJ2E5VPJ\FA20%20BIG%20ONE%20JERSEY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DVD\AppData\Local\Microsoft\Windows\Temporary%20Internet%20Files\Content.Outlook\UNTFDTPU\ITP%20-%20SP%20PROMO%205PC%20COMF-2.xlsx?7B2380E0" TargetMode="External"/><Relationship Id="rId1" Type="http://schemas.openxmlformats.org/officeDocument/2006/relationships/externalLinkPath" Target="file:///\\7B2380E0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joyce\customer\CS\CS%20stock%20list(ET)-081030.xls?6C7FAAC1" TargetMode="External"/><Relationship Id="rId1" Type="http://schemas.openxmlformats.org/officeDocument/2006/relationships/externalLinkPath" Target="file:///\\6C7FAAC1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Documents%20and%20Settings\kathy\Local%20Settings\Temporary%20Internet%20Files\Content.Outlook\JH9RZ0WZ\Final%20External%20Quote%20Sheet%20-Micro%20Mink%20DA%20Throw%20solid%20back-130912.xls?0260624E" TargetMode="External"/><Relationship Id="rId1" Type="http://schemas.openxmlformats.org/officeDocument/2006/relationships/externalLinkPath" Target="file:///\\0260624E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beyond%20basic\Costing\Wal-Mart\WOW%20Sheeting\May%2024,%202012\WOW%20-%20120524%20-%205K%20-%20FOB%20-%2060x60-172x116%20-%20Sateen%20Weave%20-%20Cotton.xls?C1DCE952" TargetMode="External"/><Relationship Id="rId1" Type="http://schemas.openxmlformats.org/officeDocument/2006/relationships/externalLinkPath" Target="file:///\\C1DCE952\WOW%20-%20120524%20-%205K%20-%20FOB%20-%2060x60-172x116%20-%20Sateen%20Weave%20-%20Cotton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8ACE7EE\Temporary%20Inter?2164A186" TargetMode="External"/><Relationship Id="rId1" Type="http://schemas.openxmlformats.org/officeDocument/2006/relationships/externalLinkPath" Target="file:///\\2164A186\Temporary%20Int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uote Sheet"/>
      <sheetName val="CCD"/>
      <sheetName val="JLA Spec Sheet"/>
      <sheetName val="Customer Setup"/>
      <sheetName val="Program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20 BIG ONE JERSE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Q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A19"/>
  <sheetViews>
    <sheetView tabSelected="1" topLeftCell="K1" zoomScaleNormal="100" workbookViewId="0">
      <selection activeCell="N2" sqref="N2:N7"/>
    </sheetView>
  </sheetViews>
  <sheetFormatPr defaultColWidth="9.25" defaultRowHeight="13.5"/>
  <cols>
    <col min="2" max="2" width="36" customWidth="1"/>
    <col min="3" max="3" width="16.5" customWidth="1"/>
    <col min="4" max="4" width="21.75" customWidth="1"/>
    <col min="5" max="5" width="11.5" customWidth="1"/>
    <col min="6" max="6" width="15.875" customWidth="1"/>
    <col min="7" max="7" width="11.5" customWidth="1"/>
    <col min="8" max="8" width="19.75" customWidth="1"/>
    <col min="9" max="9" width="18.125" customWidth="1"/>
    <col min="10" max="10" width="53.375" customWidth="1"/>
    <col min="11" max="11" width="20.125" customWidth="1"/>
    <col min="12" max="12" width="37.75" customWidth="1"/>
    <col min="13" max="13" width="11" customWidth="1"/>
    <col min="14" max="15" width="12.5" customWidth="1"/>
    <col min="16" max="16" width="11.75" customWidth="1"/>
    <col min="17" max="17" width="9.875" customWidth="1"/>
    <col min="18" max="18" width="12.125" customWidth="1"/>
    <col min="19" max="19" width="11.5" customWidth="1"/>
    <col min="20" max="21" width="9.25" customWidth="1"/>
    <col min="22" max="22" width="19.75" customWidth="1"/>
    <col min="23" max="27" width="9.25" customWidth="1"/>
    <col min="28" max="28" width="14.375" customWidth="1"/>
    <col min="29" max="29" width="13.75" customWidth="1"/>
    <col min="30" max="30" width="11.75" customWidth="1"/>
    <col min="31" max="31" width="10.75" customWidth="1"/>
    <col min="32" max="32" width="16" customWidth="1"/>
    <col min="33" max="33" width="9.5" customWidth="1"/>
    <col min="34" max="37" width="9.25" customWidth="1"/>
    <col min="38" max="38" width="9.5" customWidth="1"/>
    <col min="39" max="39" width="9.25" customWidth="1"/>
    <col min="40" max="40" width="11.125" customWidth="1"/>
    <col min="41" max="41" width="14.625" customWidth="1"/>
    <col min="42" max="43" width="9.25" customWidth="1"/>
    <col min="44" max="44" width="10.125" customWidth="1"/>
    <col min="45" max="45" width="9.25" customWidth="1"/>
    <col min="46" max="46" width="14.125" customWidth="1"/>
    <col min="47" max="51" width="11.875" customWidth="1"/>
    <col min="52" max="52" width="14.25" customWidth="1"/>
    <col min="53" max="53" width="14.25" hidden="1" customWidth="1"/>
  </cols>
  <sheetData>
    <row r="1" spans="1:53" s="1" customFormat="1" ht="63.6" customHeight="1">
      <c r="A1" s="2" t="s">
        <v>5</v>
      </c>
      <c r="B1" s="2" t="s">
        <v>6</v>
      </c>
      <c r="C1" s="3" t="s">
        <v>7</v>
      </c>
      <c r="D1" s="4" t="s">
        <v>1</v>
      </c>
      <c r="E1" s="4" t="s">
        <v>3</v>
      </c>
      <c r="F1" s="7" t="s">
        <v>8</v>
      </c>
      <c r="G1" s="3" t="s">
        <v>9</v>
      </c>
      <c r="H1" s="8" t="s">
        <v>10</v>
      </c>
      <c r="I1" s="8" t="s">
        <v>11</v>
      </c>
      <c r="J1" s="8" t="s">
        <v>12</v>
      </c>
      <c r="K1" s="8" t="s">
        <v>13</v>
      </c>
      <c r="L1" s="8" t="s">
        <v>14</v>
      </c>
      <c r="M1" s="8" t="s">
        <v>15</v>
      </c>
      <c r="N1" s="3" t="s">
        <v>16</v>
      </c>
      <c r="O1" s="3" t="s">
        <v>17</v>
      </c>
      <c r="P1" s="8" t="s">
        <v>18</v>
      </c>
      <c r="Q1" s="13" t="s">
        <v>19</v>
      </c>
      <c r="R1" s="14" t="s">
        <v>20</v>
      </c>
      <c r="S1" s="15" t="s">
        <v>21</v>
      </c>
      <c r="T1" s="16" t="s">
        <v>22</v>
      </c>
      <c r="U1" s="21" t="s">
        <v>23</v>
      </c>
      <c r="V1" s="22" t="s">
        <v>24</v>
      </c>
      <c r="W1" s="23" t="s">
        <v>25</v>
      </c>
      <c r="X1" s="23" t="s">
        <v>26</v>
      </c>
      <c r="Y1" s="23" t="s">
        <v>27</v>
      </c>
      <c r="Z1" s="26" t="s">
        <v>28</v>
      </c>
      <c r="AA1" s="27" t="s">
        <v>29</v>
      </c>
      <c r="AB1" s="28" t="s">
        <v>30</v>
      </c>
      <c r="AC1" s="31" t="s">
        <v>31</v>
      </c>
      <c r="AD1" s="2" t="s">
        <v>32</v>
      </c>
      <c r="AE1" s="32" t="s">
        <v>33</v>
      </c>
      <c r="AF1" s="2" t="s">
        <v>34</v>
      </c>
      <c r="AG1" s="36" t="s">
        <v>35</v>
      </c>
      <c r="AH1" s="32" t="s">
        <v>36</v>
      </c>
      <c r="AI1" s="32" t="s">
        <v>37</v>
      </c>
      <c r="AJ1" s="36" t="s">
        <v>38</v>
      </c>
      <c r="AK1" s="32" t="s">
        <v>39</v>
      </c>
      <c r="AL1" s="36" t="s">
        <v>40</v>
      </c>
      <c r="AM1" s="32" t="s">
        <v>41</v>
      </c>
      <c r="AN1" s="36" t="s">
        <v>42</v>
      </c>
      <c r="AO1" s="32" t="s">
        <v>43</v>
      </c>
      <c r="AP1" s="32" t="s">
        <v>44</v>
      </c>
      <c r="AQ1" s="22" t="s">
        <v>45</v>
      </c>
      <c r="AR1" s="36" t="s">
        <v>46</v>
      </c>
      <c r="AS1" s="32" t="s">
        <v>47</v>
      </c>
      <c r="AT1" s="32" t="s">
        <v>48</v>
      </c>
      <c r="AU1" s="38" t="s">
        <v>49</v>
      </c>
      <c r="AV1" s="39" t="s">
        <v>50</v>
      </c>
      <c r="AW1" s="38" t="s">
        <v>51</v>
      </c>
      <c r="AX1" s="41" t="s">
        <v>52</v>
      </c>
      <c r="AY1" s="42" t="s">
        <v>53</v>
      </c>
      <c r="AZ1" s="43" t="s">
        <v>54</v>
      </c>
      <c r="BA1" s="46" t="s">
        <v>63</v>
      </c>
    </row>
    <row r="2" spans="1:53" s="1" customFormat="1" ht="87.95" customHeight="1">
      <c r="A2" s="5">
        <v>1</v>
      </c>
      <c r="B2" s="48"/>
      <c r="C2" s="6" t="s">
        <v>55</v>
      </c>
      <c r="D2" s="6" t="s">
        <v>2</v>
      </c>
      <c r="E2" s="9"/>
      <c r="F2" s="9" t="s">
        <v>4</v>
      </c>
      <c r="G2" s="9" t="s">
        <v>0</v>
      </c>
      <c r="H2" s="9" t="s">
        <v>68</v>
      </c>
      <c r="I2" s="9" t="s">
        <v>64</v>
      </c>
      <c r="J2" s="10" t="s">
        <v>56</v>
      </c>
      <c r="K2" s="9" t="s">
        <v>57</v>
      </c>
      <c r="L2" s="11" t="s">
        <v>65</v>
      </c>
      <c r="M2" s="9" t="s">
        <v>58</v>
      </c>
      <c r="N2" s="12" t="s">
        <v>74</v>
      </c>
      <c r="O2" s="12"/>
      <c r="P2" s="9" t="s">
        <v>59</v>
      </c>
      <c r="Q2" s="17">
        <v>169.2</v>
      </c>
      <c r="R2" s="18">
        <v>7.75</v>
      </c>
      <c r="S2" s="19">
        <v>21.832258064516129</v>
      </c>
      <c r="T2" s="20">
        <v>21.832258064516129</v>
      </c>
      <c r="U2" s="24"/>
      <c r="V2" s="9" t="s">
        <v>60</v>
      </c>
      <c r="W2" s="25">
        <v>46</v>
      </c>
      <c r="X2" s="25">
        <v>36</v>
      </c>
      <c r="Y2" s="25">
        <v>25</v>
      </c>
      <c r="Z2" s="18"/>
      <c r="AA2" s="29">
        <v>1</v>
      </c>
      <c r="AB2" s="30">
        <f t="shared" ref="AB2:AB4" si="0">IF(W2="","",W2*X2*Y2/1000000)</f>
        <v>4.1399999999999999E-2</v>
      </c>
      <c r="AC2" s="33">
        <f t="shared" ref="AC2:AC4" si="1">IF(AA2="","",65/AB2*AA2)</f>
        <v>1570.0483091787439</v>
      </c>
      <c r="AD2" s="34">
        <v>3700</v>
      </c>
      <c r="AE2" s="35">
        <f t="shared" ref="AE2:AE4" si="2">IF(ISERROR(AD2/AC2),"",AD2/AC2)</f>
        <v>2.3566153846153846</v>
      </c>
      <c r="AF2" s="9" t="s">
        <v>61</v>
      </c>
      <c r="AG2" s="37">
        <f t="shared" ref="AG2:AG4" si="3">12.8%+15%</f>
        <v>0.27800000000000002</v>
      </c>
      <c r="AH2" s="35">
        <f t="shared" ref="AH2:AH4" si="4">IF(ISERROR(T2*AG2),"",T2*AG2)</f>
        <v>6.0693677419354843</v>
      </c>
      <c r="AI2" s="35">
        <f t="shared" ref="AI2:AI4" si="5">IF(ISERROR(T2+AE2+AH2),"",T2+AE2+AH2)</f>
        <v>30.258241191066997</v>
      </c>
      <c r="AJ2" s="37">
        <v>0.31</v>
      </c>
      <c r="AK2" s="35">
        <f t="shared" ref="AK2:AK4" si="6">IF(ISERROR(AW2*AJ2),"",AW2*AJ2)</f>
        <v>21.574202</v>
      </c>
      <c r="AL2" s="37"/>
      <c r="AM2" s="35">
        <f t="shared" ref="AM2:AM4" si="7">IF(ISERROR(AW2*AL2),"",AW2*AL2)</f>
        <v>0</v>
      </c>
      <c r="AN2" s="37">
        <v>0.1</v>
      </c>
      <c r="AO2" s="35">
        <f t="shared" ref="AO2:AO4" si="8">IF(ISERROR(AW2*AN2),"",AW2*AN2)</f>
        <v>6.9594200000000006</v>
      </c>
      <c r="AP2" s="35"/>
      <c r="AQ2" s="9"/>
      <c r="AR2" s="37"/>
      <c r="AS2" s="35">
        <f t="shared" ref="AS2:AS4" si="9">IF(ISERROR(AW2*AR2),"",AW2*AR2)</f>
        <v>0</v>
      </c>
      <c r="AT2" s="35">
        <f t="shared" ref="AT2:AT4" si="10">IF(ISERROR(AK2+AM2+AO2+AP2+AS2),"",AK2+AM2+AO2+AP2+AS2)</f>
        <v>28.533622000000001</v>
      </c>
      <c r="AU2" s="35">
        <f t="shared" ref="AU2:AU4" si="11">IF(ISERROR(AI2+AT2),"",AI2+AT2)</f>
        <v>58.791863191066994</v>
      </c>
      <c r="AV2" s="40">
        <f>IF(ISERROR((AW2-AU2)/AW2),"",(AW2-AU2)/AW2)</f>
        <v>0.15521892354439029</v>
      </c>
      <c r="AW2" s="35">
        <f>AX2*(1-AY2)</f>
        <v>69.594200000000001</v>
      </c>
      <c r="AX2" s="44">
        <v>119.99</v>
      </c>
      <c r="AY2" s="37">
        <v>0.42</v>
      </c>
      <c r="AZ2" s="45">
        <f t="shared" ref="AZ2:AZ7" si="12">BA2</f>
        <v>380</v>
      </c>
      <c r="BA2" s="47">
        <v>380</v>
      </c>
    </row>
    <row r="3" spans="1:53" s="1" customFormat="1" ht="87.95" customHeight="1">
      <c r="A3" s="5">
        <v>2</v>
      </c>
      <c r="B3" s="48"/>
      <c r="C3" s="6" t="s">
        <v>55</v>
      </c>
      <c r="D3" s="6" t="s">
        <v>2</v>
      </c>
      <c r="E3" s="9"/>
      <c r="F3" s="9" t="s">
        <v>4</v>
      </c>
      <c r="G3" s="9" t="s">
        <v>0</v>
      </c>
      <c r="H3" s="9" t="s">
        <v>68</v>
      </c>
      <c r="I3" s="9" t="s">
        <v>64</v>
      </c>
      <c r="J3" s="10" t="s">
        <v>56</v>
      </c>
      <c r="K3" s="9" t="s">
        <v>57</v>
      </c>
      <c r="L3" s="11" t="s">
        <v>66</v>
      </c>
      <c r="M3" s="9" t="s">
        <v>58</v>
      </c>
      <c r="N3" s="12" t="s">
        <v>69</v>
      </c>
      <c r="O3" s="12"/>
      <c r="P3" s="9" t="s">
        <v>59</v>
      </c>
      <c r="Q3" s="17">
        <v>185.74</v>
      </c>
      <c r="R3" s="18">
        <v>7.75</v>
      </c>
      <c r="S3" s="19">
        <v>23.966451612903228</v>
      </c>
      <c r="T3" s="20">
        <v>23.966451612903228</v>
      </c>
      <c r="U3" s="24"/>
      <c r="V3" s="9" t="s">
        <v>60</v>
      </c>
      <c r="W3" s="25">
        <v>46</v>
      </c>
      <c r="X3" s="25">
        <v>36</v>
      </c>
      <c r="Y3" s="25">
        <v>27</v>
      </c>
      <c r="Z3" s="18"/>
      <c r="AA3" s="29">
        <v>1</v>
      </c>
      <c r="AB3" s="30">
        <f t="shared" si="0"/>
        <v>4.4712000000000002E-2</v>
      </c>
      <c r="AC3" s="33">
        <f t="shared" si="1"/>
        <v>1453.7484344247628</v>
      </c>
      <c r="AD3" s="34">
        <v>3700</v>
      </c>
      <c r="AE3" s="35">
        <f t="shared" si="2"/>
        <v>2.5451446153846158</v>
      </c>
      <c r="AF3" s="9" t="s">
        <v>61</v>
      </c>
      <c r="AG3" s="37">
        <f t="shared" si="3"/>
        <v>0.27800000000000002</v>
      </c>
      <c r="AH3" s="35">
        <f t="shared" si="4"/>
        <v>6.6626735483870982</v>
      </c>
      <c r="AI3" s="35">
        <f t="shared" si="5"/>
        <v>33.17426977667494</v>
      </c>
      <c r="AJ3" s="37">
        <v>0.31</v>
      </c>
      <c r="AK3" s="35">
        <f t="shared" si="6"/>
        <v>23.372202000000005</v>
      </c>
      <c r="AL3" s="37"/>
      <c r="AM3" s="35">
        <f t="shared" si="7"/>
        <v>0</v>
      </c>
      <c r="AN3" s="37">
        <v>0.1</v>
      </c>
      <c r="AO3" s="35">
        <f t="shared" si="8"/>
        <v>7.5394200000000016</v>
      </c>
      <c r="AP3" s="35"/>
      <c r="AQ3" s="9"/>
      <c r="AR3" s="37"/>
      <c r="AS3" s="35">
        <f t="shared" si="9"/>
        <v>0</v>
      </c>
      <c r="AT3" s="35">
        <f t="shared" si="10"/>
        <v>30.911622000000008</v>
      </c>
      <c r="AU3" s="35">
        <f t="shared" si="11"/>
        <v>64.085891776674941</v>
      </c>
      <c r="AV3" s="40">
        <f t="shared" ref="AV3:AV4" si="13">IF(ISERROR((AW3-AU3)/AW3),"",(AW3-AU3)/AW3)</f>
        <v>0.14998910026666598</v>
      </c>
      <c r="AW3" s="35">
        <f t="shared" ref="AW3:AW4" si="14">AX3*(1-AY3)</f>
        <v>75.394200000000012</v>
      </c>
      <c r="AX3" s="44">
        <v>129.99</v>
      </c>
      <c r="AY3" s="37">
        <v>0.42</v>
      </c>
      <c r="AZ3" s="45">
        <f t="shared" si="12"/>
        <v>460</v>
      </c>
      <c r="BA3" s="47">
        <v>460</v>
      </c>
    </row>
    <row r="4" spans="1:53" s="1" customFormat="1" ht="87.95" customHeight="1">
      <c r="A4" s="5">
        <v>3</v>
      </c>
      <c r="B4" s="48"/>
      <c r="C4" s="6" t="s">
        <v>55</v>
      </c>
      <c r="D4" s="6" t="s">
        <v>2</v>
      </c>
      <c r="E4" s="9"/>
      <c r="F4" s="9" t="s">
        <v>4</v>
      </c>
      <c r="G4" s="9" t="s">
        <v>0</v>
      </c>
      <c r="H4" s="9" t="s">
        <v>68</v>
      </c>
      <c r="I4" s="9" t="s">
        <v>64</v>
      </c>
      <c r="J4" s="10" t="s">
        <v>56</v>
      </c>
      <c r="K4" s="9" t="s">
        <v>57</v>
      </c>
      <c r="L4" s="11" t="s">
        <v>67</v>
      </c>
      <c r="M4" s="9" t="s">
        <v>58</v>
      </c>
      <c r="N4" s="12" t="s">
        <v>70</v>
      </c>
      <c r="O4" s="12"/>
      <c r="P4" s="9" t="s">
        <v>59</v>
      </c>
      <c r="Q4" s="17">
        <v>188.11</v>
      </c>
      <c r="R4" s="18">
        <v>7.75</v>
      </c>
      <c r="S4" s="19">
        <v>24.27225806451613</v>
      </c>
      <c r="T4" s="20">
        <v>24.27225806451613</v>
      </c>
      <c r="U4" s="24"/>
      <c r="V4" s="9" t="s">
        <v>60</v>
      </c>
      <c r="W4" s="25">
        <v>46</v>
      </c>
      <c r="X4" s="25">
        <v>36</v>
      </c>
      <c r="Y4" s="25">
        <v>27</v>
      </c>
      <c r="Z4" s="18"/>
      <c r="AA4" s="29">
        <v>1</v>
      </c>
      <c r="AB4" s="30">
        <f t="shared" si="0"/>
        <v>4.4712000000000002E-2</v>
      </c>
      <c r="AC4" s="33">
        <f t="shared" si="1"/>
        <v>1453.7484344247628</v>
      </c>
      <c r="AD4" s="34">
        <v>3700</v>
      </c>
      <c r="AE4" s="35">
        <f t="shared" si="2"/>
        <v>2.5451446153846158</v>
      </c>
      <c r="AF4" s="9" t="s">
        <v>61</v>
      </c>
      <c r="AG4" s="37">
        <f t="shared" si="3"/>
        <v>0.27800000000000002</v>
      </c>
      <c r="AH4" s="35">
        <f t="shared" si="4"/>
        <v>6.7476877419354846</v>
      </c>
      <c r="AI4" s="35">
        <f t="shared" si="5"/>
        <v>33.565090421836231</v>
      </c>
      <c r="AJ4" s="37">
        <v>0.31</v>
      </c>
      <c r="AK4" s="35">
        <f t="shared" si="6"/>
        <v>24.271202000000006</v>
      </c>
      <c r="AL4" s="37"/>
      <c r="AM4" s="35">
        <f t="shared" si="7"/>
        <v>0</v>
      </c>
      <c r="AN4" s="37">
        <v>0.1</v>
      </c>
      <c r="AO4" s="35">
        <f t="shared" si="8"/>
        <v>7.8294200000000025</v>
      </c>
      <c r="AP4" s="35"/>
      <c r="AQ4" s="9"/>
      <c r="AR4" s="37"/>
      <c r="AS4" s="35">
        <f t="shared" si="9"/>
        <v>0</v>
      </c>
      <c r="AT4" s="35">
        <f t="shared" si="10"/>
        <v>32.100622000000008</v>
      </c>
      <c r="AU4" s="35">
        <f t="shared" si="11"/>
        <v>65.665712421836247</v>
      </c>
      <c r="AV4" s="40">
        <f t="shared" si="13"/>
        <v>0.16129531406111522</v>
      </c>
      <c r="AW4" s="35">
        <f t="shared" si="14"/>
        <v>78.294200000000018</v>
      </c>
      <c r="AX4" s="44">
        <v>134.99</v>
      </c>
      <c r="AY4" s="37">
        <v>0.42</v>
      </c>
      <c r="AZ4" s="45">
        <f t="shared" si="12"/>
        <v>240</v>
      </c>
      <c r="BA4" s="47">
        <v>240</v>
      </c>
    </row>
    <row r="5" spans="1:53" s="1" customFormat="1" ht="87.95" customHeight="1">
      <c r="A5" s="5">
        <v>4</v>
      </c>
      <c r="B5" s="48"/>
      <c r="C5" s="6" t="s">
        <v>55</v>
      </c>
      <c r="D5" s="6" t="s">
        <v>2</v>
      </c>
      <c r="E5" s="9"/>
      <c r="F5" s="9" t="s">
        <v>4</v>
      </c>
      <c r="G5" s="9" t="s">
        <v>0</v>
      </c>
      <c r="H5" s="9" t="s">
        <v>68</v>
      </c>
      <c r="I5" s="9" t="s">
        <v>64</v>
      </c>
      <c r="J5" s="10" t="s">
        <v>56</v>
      </c>
      <c r="K5" s="9" t="s">
        <v>57</v>
      </c>
      <c r="L5" s="11" t="s">
        <v>65</v>
      </c>
      <c r="M5" s="9" t="s">
        <v>62</v>
      </c>
      <c r="N5" s="12" t="s">
        <v>71</v>
      </c>
      <c r="O5" s="12"/>
      <c r="P5" s="9" t="s">
        <v>59</v>
      </c>
      <c r="Q5" s="17">
        <v>169.2</v>
      </c>
      <c r="R5" s="18">
        <v>7.75</v>
      </c>
      <c r="S5" s="19">
        <v>21.832258064516129</v>
      </c>
      <c r="T5" s="20">
        <v>21.832258064516129</v>
      </c>
      <c r="U5" s="24"/>
      <c r="V5" s="9" t="s">
        <v>60</v>
      </c>
      <c r="W5" s="25">
        <v>46</v>
      </c>
      <c r="X5" s="25">
        <v>36</v>
      </c>
      <c r="Y5" s="25">
        <v>25</v>
      </c>
      <c r="Z5" s="18"/>
      <c r="AA5" s="29">
        <v>1</v>
      </c>
      <c r="AB5" s="30">
        <f t="shared" ref="AB5:AB7" si="15">IF(W5="","",W5*X5*Y5/1000000)</f>
        <v>4.1399999999999999E-2</v>
      </c>
      <c r="AC5" s="33">
        <f t="shared" ref="AC5:AC7" si="16">IF(AA5="","",65/AB5*AA5)</f>
        <v>1570.0483091787439</v>
      </c>
      <c r="AD5" s="34">
        <v>3700</v>
      </c>
      <c r="AE5" s="35">
        <f t="shared" ref="AE5:AE7" si="17">IF(ISERROR(AD5/AC5),"",AD5/AC5)</f>
        <v>2.3566153846153846</v>
      </c>
      <c r="AF5" s="9" t="s">
        <v>61</v>
      </c>
      <c r="AG5" s="37">
        <f t="shared" ref="AG5:AG7" si="18">12.8%+15%</f>
        <v>0.27800000000000002</v>
      </c>
      <c r="AH5" s="35">
        <f t="shared" ref="AH5:AH7" si="19">IF(ISERROR(T5*AG5),"",T5*AG5)</f>
        <v>6.0693677419354843</v>
      </c>
      <c r="AI5" s="35">
        <f t="shared" ref="AI5:AI7" si="20">IF(ISERROR(T5+AE5+AH5),"",T5+AE5+AH5)</f>
        <v>30.258241191066997</v>
      </c>
      <c r="AJ5" s="37">
        <v>0.31</v>
      </c>
      <c r="AK5" s="35">
        <f t="shared" ref="AK5:AK7" si="21">IF(ISERROR(AW5*AJ5),"",AW5*AJ5)</f>
        <v>21.574202</v>
      </c>
      <c r="AL5" s="37"/>
      <c r="AM5" s="35">
        <f t="shared" ref="AM5:AM7" si="22">IF(ISERROR(AW5*AL5),"",AW5*AL5)</f>
        <v>0</v>
      </c>
      <c r="AN5" s="37">
        <v>0.1</v>
      </c>
      <c r="AO5" s="35">
        <f t="shared" ref="AO5:AO7" si="23">IF(ISERROR(AW5*AN5),"",AW5*AN5)</f>
        <v>6.9594200000000006</v>
      </c>
      <c r="AP5" s="35"/>
      <c r="AQ5" s="9"/>
      <c r="AR5" s="37"/>
      <c r="AS5" s="35">
        <f t="shared" ref="AS5:AS7" si="24">IF(ISERROR(AW5*AR5),"",AW5*AR5)</f>
        <v>0</v>
      </c>
      <c r="AT5" s="35">
        <f t="shared" ref="AT5:AT7" si="25">IF(ISERROR(AK5+AM5+AO5+AP5+AS5),"",AK5+AM5+AO5+AP5+AS5)</f>
        <v>28.533622000000001</v>
      </c>
      <c r="AU5" s="35">
        <f t="shared" ref="AU5:AU7" si="26">IF(ISERROR(AI5+AT5),"",AI5+AT5)</f>
        <v>58.791863191066994</v>
      </c>
      <c r="AV5" s="40">
        <f t="shared" ref="AV5:AV7" si="27">IF(ISERROR((AW5-AU5)/AW5),"",(AW5-AU5)/AW5)</f>
        <v>0.15521892354439029</v>
      </c>
      <c r="AW5" s="35">
        <f t="shared" ref="AW5:AW7" si="28">AX5*(1-AY5)</f>
        <v>69.594200000000001</v>
      </c>
      <c r="AX5" s="44">
        <v>119.99</v>
      </c>
      <c r="AY5" s="37">
        <v>0.42</v>
      </c>
      <c r="AZ5" s="45">
        <f t="shared" si="12"/>
        <v>150</v>
      </c>
      <c r="BA5" s="47">
        <v>150</v>
      </c>
    </row>
    <row r="6" spans="1:53" s="1" customFormat="1" ht="87.95" customHeight="1">
      <c r="A6" s="5">
        <v>5</v>
      </c>
      <c r="B6" s="48"/>
      <c r="C6" s="6" t="s">
        <v>55</v>
      </c>
      <c r="D6" s="6" t="s">
        <v>2</v>
      </c>
      <c r="E6" s="9"/>
      <c r="F6" s="9" t="s">
        <v>4</v>
      </c>
      <c r="G6" s="9" t="s">
        <v>0</v>
      </c>
      <c r="H6" s="9" t="s">
        <v>68</v>
      </c>
      <c r="I6" s="9" t="s">
        <v>64</v>
      </c>
      <c r="J6" s="10" t="s">
        <v>56</v>
      </c>
      <c r="K6" s="9" t="s">
        <v>57</v>
      </c>
      <c r="L6" s="11" t="s">
        <v>66</v>
      </c>
      <c r="M6" s="9" t="s">
        <v>62</v>
      </c>
      <c r="N6" s="12" t="s">
        <v>72</v>
      </c>
      <c r="O6" s="12"/>
      <c r="P6" s="9" t="s">
        <v>59</v>
      </c>
      <c r="Q6" s="17">
        <v>185.74</v>
      </c>
      <c r="R6" s="18">
        <v>7.75</v>
      </c>
      <c r="S6" s="19">
        <v>23.966451612903228</v>
      </c>
      <c r="T6" s="20">
        <v>23.966451612903228</v>
      </c>
      <c r="U6" s="24"/>
      <c r="V6" s="9" t="s">
        <v>60</v>
      </c>
      <c r="W6" s="25">
        <v>46</v>
      </c>
      <c r="X6" s="25">
        <v>36</v>
      </c>
      <c r="Y6" s="25">
        <v>27</v>
      </c>
      <c r="Z6" s="18"/>
      <c r="AA6" s="29">
        <v>1</v>
      </c>
      <c r="AB6" s="30">
        <f t="shared" si="15"/>
        <v>4.4712000000000002E-2</v>
      </c>
      <c r="AC6" s="33">
        <f t="shared" si="16"/>
        <v>1453.7484344247628</v>
      </c>
      <c r="AD6" s="34">
        <v>3700</v>
      </c>
      <c r="AE6" s="35">
        <f t="shared" si="17"/>
        <v>2.5451446153846158</v>
      </c>
      <c r="AF6" s="9" t="s">
        <v>61</v>
      </c>
      <c r="AG6" s="37">
        <f t="shared" si="18"/>
        <v>0.27800000000000002</v>
      </c>
      <c r="AH6" s="35">
        <f t="shared" si="19"/>
        <v>6.6626735483870982</v>
      </c>
      <c r="AI6" s="35">
        <f t="shared" si="20"/>
        <v>33.17426977667494</v>
      </c>
      <c r="AJ6" s="37">
        <v>0.31</v>
      </c>
      <c r="AK6" s="35">
        <f t="shared" si="21"/>
        <v>23.372202000000005</v>
      </c>
      <c r="AL6" s="37"/>
      <c r="AM6" s="35">
        <f t="shared" si="22"/>
        <v>0</v>
      </c>
      <c r="AN6" s="37">
        <v>0.1</v>
      </c>
      <c r="AO6" s="35">
        <f t="shared" si="23"/>
        <v>7.5394200000000016</v>
      </c>
      <c r="AP6" s="35"/>
      <c r="AQ6" s="9"/>
      <c r="AR6" s="37"/>
      <c r="AS6" s="35">
        <f t="shared" si="24"/>
        <v>0</v>
      </c>
      <c r="AT6" s="35">
        <f t="shared" si="25"/>
        <v>30.911622000000008</v>
      </c>
      <c r="AU6" s="35">
        <f t="shared" si="26"/>
        <v>64.085891776674941</v>
      </c>
      <c r="AV6" s="40">
        <f t="shared" si="27"/>
        <v>0.14998910026666598</v>
      </c>
      <c r="AW6" s="35">
        <f t="shared" si="28"/>
        <v>75.394200000000012</v>
      </c>
      <c r="AX6" s="44">
        <v>129.99</v>
      </c>
      <c r="AY6" s="37">
        <v>0.42</v>
      </c>
      <c r="AZ6" s="45">
        <f t="shared" si="12"/>
        <v>180</v>
      </c>
      <c r="BA6" s="47">
        <v>180</v>
      </c>
    </row>
    <row r="7" spans="1:53" s="1" customFormat="1" ht="87.95" customHeight="1">
      <c r="A7" s="5">
        <v>6</v>
      </c>
      <c r="B7" s="48"/>
      <c r="C7" s="6" t="s">
        <v>55</v>
      </c>
      <c r="D7" s="6" t="s">
        <v>2</v>
      </c>
      <c r="E7" s="9"/>
      <c r="F7" s="9" t="s">
        <v>4</v>
      </c>
      <c r="G7" s="9" t="s">
        <v>0</v>
      </c>
      <c r="H7" s="9" t="s">
        <v>68</v>
      </c>
      <c r="I7" s="9" t="s">
        <v>64</v>
      </c>
      <c r="J7" s="10" t="s">
        <v>56</v>
      </c>
      <c r="K7" s="9" t="s">
        <v>57</v>
      </c>
      <c r="L7" s="11" t="s">
        <v>67</v>
      </c>
      <c r="M7" s="9" t="s">
        <v>62</v>
      </c>
      <c r="N7" s="12" t="s">
        <v>73</v>
      </c>
      <c r="O7" s="12"/>
      <c r="P7" s="9" t="s">
        <v>59</v>
      </c>
      <c r="Q7" s="17">
        <v>188.11</v>
      </c>
      <c r="R7" s="18">
        <v>7.75</v>
      </c>
      <c r="S7" s="19">
        <v>24.27225806451613</v>
      </c>
      <c r="T7" s="20">
        <v>24.27225806451613</v>
      </c>
      <c r="U7" s="24"/>
      <c r="V7" s="9" t="s">
        <v>60</v>
      </c>
      <c r="W7" s="25">
        <v>46</v>
      </c>
      <c r="X7" s="25">
        <v>36</v>
      </c>
      <c r="Y7" s="25">
        <v>27</v>
      </c>
      <c r="Z7" s="18"/>
      <c r="AA7" s="29">
        <v>1</v>
      </c>
      <c r="AB7" s="30">
        <f t="shared" si="15"/>
        <v>4.4712000000000002E-2</v>
      </c>
      <c r="AC7" s="33">
        <f t="shared" si="16"/>
        <v>1453.7484344247628</v>
      </c>
      <c r="AD7" s="34">
        <v>3700</v>
      </c>
      <c r="AE7" s="35">
        <f t="shared" si="17"/>
        <v>2.5451446153846158</v>
      </c>
      <c r="AF7" s="9" t="s">
        <v>61</v>
      </c>
      <c r="AG7" s="37">
        <f t="shared" si="18"/>
        <v>0.27800000000000002</v>
      </c>
      <c r="AH7" s="35">
        <f t="shared" si="19"/>
        <v>6.7476877419354846</v>
      </c>
      <c r="AI7" s="35">
        <f t="shared" si="20"/>
        <v>33.565090421836231</v>
      </c>
      <c r="AJ7" s="37">
        <v>0.31</v>
      </c>
      <c r="AK7" s="35">
        <f t="shared" si="21"/>
        <v>24.271202000000006</v>
      </c>
      <c r="AL7" s="37"/>
      <c r="AM7" s="35">
        <f t="shared" si="22"/>
        <v>0</v>
      </c>
      <c r="AN7" s="37">
        <v>0.1</v>
      </c>
      <c r="AO7" s="35">
        <f t="shared" si="23"/>
        <v>7.8294200000000025</v>
      </c>
      <c r="AP7" s="35"/>
      <c r="AQ7" s="9"/>
      <c r="AR7" s="37"/>
      <c r="AS7" s="35">
        <f t="shared" si="24"/>
        <v>0</v>
      </c>
      <c r="AT7" s="35">
        <f t="shared" si="25"/>
        <v>32.100622000000008</v>
      </c>
      <c r="AU7" s="35">
        <f t="shared" si="26"/>
        <v>65.665712421836247</v>
      </c>
      <c r="AV7" s="40">
        <f t="shared" si="27"/>
        <v>0.16129531406111522</v>
      </c>
      <c r="AW7" s="35">
        <f t="shared" si="28"/>
        <v>78.294200000000018</v>
      </c>
      <c r="AX7" s="44">
        <v>134.99</v>
      </c>
      <c r="AY7" s="37">
        <v>0.42</v>
      </c>
      <c r="AZ7" s="45">
        <f t="shared" si="12"/>
        <v>120</v>
      </c>
      <c r="BA7" s="47">
        <v>120</v>
      </c>
    </row>
    <row r="14" spans="1:53">
      <c r="S14">
        <v>21.832258064516129</v>
      </c>
      <c r="T14">
        <v>21.832258064516129</v>
      </c>
      <c r="U14">
        <f>ROUND(S14,2)</f>
        <v>21.83</v>
      </c>
      <c r="V14">
        <f>ROUND(T14,2)</f>
        <v>21.83</v>
      </c>
    </row>
    <row r="15" spans="1:53">
      <c r="S15">
        <v>23.966451612903228</v>
      </c>
      <c r="T15">
        <v>23.966451612903228</v>
      </c>
      <c r="U15">
        <f t="shared" ref="U15:U19" si="29">ROUND(S15,2)</f>
        <v>23.97</v>
      </c>
      <c r="V15">
        <f t="shared" ref="V15:V19" si="30">ROUND(T15,2)</f>
        <v>23.97</v>
      </c>
    </row>
    <row r="16" spans="1:53">
      <c r="S16">
        <v>24.27225806451613</v>
      </c>
      <c r="T16">
        <v>24.27225806451613</v>
      </c>
      <c r="U16">
        <f t="shared" si="29"/>
        <v>24.27</v>
      </c>
      <c r="V16">
        <f t="shared" si="30"/>
        <v>24.27</v>
      </c>
    </row>
    <row r="17" spans="19:22">
      <c r="S17">
        <v>21.832258064516129</v>
      </c>
      <c r="T17">
        <v>21.832258064516129</v>
      </c>
      <c r="U17">
        <f t="shared" si="29"/>
        <v>21.83</v>
      </c>
      <c r="V17">
        <f t="shared" si="30"/>
        <v>21.83</v>
      </c>
    </row>
    <row r="18" spans="19:22">
      <c r="S18">
        <v>23.966451612903228</v>
      </c>
      <c r="T18">
        <v>23.966451612903228</v>
      </c>
      <c r="U18">
        <f t="shared" si="29"/>
        <v>23.97</v>
      </c>
      <c r="V18">
        <f t="shared" si="30"/>
        <v>23.97</v>
      </c>
    </row>
    <row r="19" spans="19:22">
      <c r="S19">
        <v>24.27225806451613</v>
      </c>
      <c r="T19">
        <v>24.27225806451613</v>
      </c>
      <c r="U19">
        <f t="shared" si="29"/>
        <v>24.27</v>
      </c>
      <c r="V19">
        <f t="shared" si="30"/>
        <v>24.27</v>
      </c>
    </row>
  </sheetData>
  <protectedRanges>
    <protectedRange sqref="E2:E7 B2:B7 M2:M7 Z2:AW7 AY2:AY7 P2:V7" name="Range1"/>
    <protectedRange sqref="K2:K7" name="Range1_1"/>
    <protectedRange sqref="AX2:AX3 AX5:AX6" name="Range1_3"/>
    <protectedRange sqref="N2:O7" name="Range1_5"/>
    <protectedRange sqref="C2:C4" name="Range1_2_1"/>
    <protectedRange sqref="C5:C7" name="Range1_2_1_1"/>
  </protectedRanges>
  <mergeCells count="2">
    <mergeCell ref="B5:B7"/>
    <mergeCell ref="B2:B4"/>
  </mergeCells>
  <phoneticPr fontId="13" type="noConversion"/>
  <dataValidations count="1">
    <dataValidation type="list" allowBlank="1" showInputMessage="1" showErrorMessage="1" sqref="E3:E4 E6:E7 P2:P7"/>
  </dataValidation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#REF!</xm:f>
          </x14:formula1>
          <xm:sqref>V2:V7</xm:sqref>
        </x14:dataValidation>
        <x14:dataValidation type="list" allowBlank="1" showInputMessage="1" showErrorMessage="1">
          <x14:formula1>
            <xm:f>#REF!</xm:f>
          </x14:formula1>
          <xm:sqref>D2:D7</xm:sqref>
        </x14:dataValidation>
        <x14:dataValidation type="list" allowBlank="1" showInputMessage="1" showErrorMessage="1">
          <x14:formula1>
            <xm:f>#REF!</xm:f>
          </x14:formula1>
          <xm:sqref>F2:F7</xm:sqref>
        </x14:dataValidation>
        <x14:dataValidation type="list" allowBlank="1" showInputMessage="1" showErrorMessage="1">
          <x14:formula1>
            <xm:f>#REF!</xm:f>
          </x14:formula1>
          <xm:sqref>E2 E5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20" master="">
    <arrUserId title="区域1_1" rangeCreator="" othersAccessPermission="edit"/>
  </rangeList>
  <rangeList sheetStid="7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</rangeList>
  <rangeList sheetStid="19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  <arrUserId title="Range1_2_1_1" rangeCreator="" othersAccessPermission="edit"/>
  </rangeList>
  <rangeList sheetStid="12" master=""/>
  <rangeList sheetStid="10" master=""/>
  <rangeList sheetStid="11" master=""/>
</allowEditUser>
</file>

<file path=customXml/item2.xml><?xml version="1.0" encoding="utf-8"?>
<comments xmlns="https://web.wps.cn/et/2018/main" xmlns:s="http://schemas.openxmlformats.org/spreadsheetml/2006/main">
  <commentList sheetStid="20">
    <comment s:ref="C3" rgbClr="102E4E"/>
    <comment s:ref="C4" rgbClr="102E4E"/>
    <comment s:ref="A6" rgbClr="102E4E"/>
  </commentList>
  <commentList sheetStid="7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  <comment s:ref="AX3" rgbClr="42C546"/>
  </commentList>
  <commentList sheetStid="19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</commentList>
</comment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amazon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彭萍萍</dc:creator>
  <cp:lastModifiedBy>高丽</cp:lastModifiedBy>
  <dcterms:created xsi:type="dcterms:W3CDTF">2024-02-08T14:17:00Z</dcterms:created>
  <dcterms:modified xsi:type="dcterms:W3CDTF">2026-04-17T01:45:30Z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CA8DC2ACA58B4651B3410F97550E9B76_12</vt:lpwstr>
  </property>
  <property fmtid="{D5CDD505-2E9C-101B-9397-08002B2CF9AE}" pid="4" name="CalculationRule">
    <vt:i4>0</vt:i4>
  </property>
</Properties>
</file>