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[7]calendar!$A$1:$B$62</definedName>
    <definedName name="Case_Freight_Range">#REF!</definedName>
    <definedName name="CATEGORY">[8]Sheet1!$DW$2:$DW$3</definedName>
    <definedName name="categoryfinal">'[9]Import Quote Sheet'!$A$90:$A$190</definedName>
    <definedName name="cc">#REF!</definedName>
    <definedName name="CFSCY">#REF!</definedName>
    <definedName name="CG">[10]BL!$A$4:$A$874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'[11]D. 747 Clusters'!$1:$1048576</definedName>
    <definedName name="clust748">'[11]D. 748 Clusters'!$1:$1048576</definedName>
    <definedName name="color">[6]Lists!$J$6:$J$29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'[14]SUBCATS INTERNAL USE'!$A$3:$C$1000</definedName>
    <definedName name="Cycle">[6]Lists!$E$6:$E$30</definedName>
    <definedName name="d">#REF!</definedName>
    <definedName name="data">[15]DATA!$D:$IV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[6]Lists!$L$6:$L$29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[19]LIST!$E$2:$E$7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[19]LIST!$G$2:$G$7</definedName>
    <definedName name="ITEMLIST">'[21]ITEM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[19]LIST!$C$2:$C$7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'[1]other data'!$AU$2:$AU$11</definedName>
    <definedName name="PORT_IFF">[22]a!$A$10:$B$35</definedName>
    <definedName name="ports">'[17]X-PORTS'!$D$4:$D$33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[19]LIST!$B$2:$B$6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'[12]x-Lists'!$AQ$2:$AQ$12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'[17]X-PORTS'!$I$5:$I$7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5" i="8"/>
  <c r="AW2" i="8"/>
  <c r="BB5" i="8"/>
  <c r="BD5" i="8" s="1"/>
  <c r="AT5" i="8"/>
  <c r="AP5" i="8"/>
  <c r="AN5" i="8"/>
  <c r="AL5" i="8"/>
  <c r="AI5" i="8"/>
  <c r="AC5" i="8"/>
  <c r="AD5" i="8" s="1"/>
  <c r="AF5" i="8" s="1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T2" i="8"/>
  <c r="AQ5" i="8" l="1"/>
  <c r="AJ2" i="8"/>
  <c r="AJ3" i="8"/>
  <c r="AJ5" i="8"/>
  <c r="AX5" i="8"/>
  <c r="AX3" i="8"/>
  <c r="AQ2" i="8"/>
  <c r="AX2" i="8" s="1"/>
  <c r="AJ4" i="8"/>
  <c r="AX4" i="8"/>
  <c r="BD4" i="8"/>
  <c r="BD3" i="8"/>
  <c r="AY5" i="8" l="1"/>
  <c r="AZ5" i="8" s="1"/>
  <c r="AY2" i="8"/>
  <c r="AZ2" i="8" s="1"/>
  <c r="AY3" i="8"/>
  <c r="AZ3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<sst xmlns="http://schemas.openxmlformats.org/spreadsheetml/2006/main" count="117" uniqueCount="78">
  <si>
    <t>Brand</t>
  </si>
  <si>
    <t>Package Type</t>
  </si>
  <si>
    <t>Royalty</t>
  </si>
  <si>
    <t>Licensor</t>
  </si>
  <si>
    <t>Normal</t>
  </si>
  <si>
    <t>ELECT BLANKET</t>
  </si>
  <si>
    <t>Serta 5.5%</t>
  </si>
  <si>
    <t>Serta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</si>
  <si>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</si>
  <si>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</si>
  <si>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</si>
  <si>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</si>
  <si>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</si>
  <si>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</si>
  <si>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</si>
  <si>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</si>
  <si>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</si>
  <si>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</si>
  <si>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</si>
  <si>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</si>
  <si>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</si>
  <si>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</si>
  <si>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</si>
  <si>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</si>
  <si>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</si>
  <si>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</si>
  <si>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</si>
  <si>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</si>
  <si>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</si>
  <si>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</si>
  <si>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</si>
  <si>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</si>
  <si>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</si>
  <si>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</si>
  <si>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</si>
  <si>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</si>
  <si>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</si>
  <si>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</si>
  <si>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</si>
  <si>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</si>
  <si>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</si>
  <si>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</si>
  <si>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</si>
  <si>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</si>
  <si>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</si>
  <si>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</si>
  <si>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</si>
  <si>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</si>
  <si>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</si>
  <si>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</si>
  <si>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</si>
  <si>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</si>
  <si>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</si>
  <si>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</si>
  <si>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</si>
  <si>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</si>
  <si>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</si>
  <si>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</si>
  <si>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</si>
  <si>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</si>
  <si>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</si>
  <si>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</si>
  <si>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</si>
  <si>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Heated Throw</t>
  </si>
  <si>
    <t>100% Polyester Electric Throw</t>
  </si>
  <si>
    <t>6301.10.0000</t>
  </si>
  <si>
    <t>Heated Cord Plush</t>
  </si>
  <si>
    <t>100% Polyester Serta Solid Cord Plush Heated Throw</t>
  </si>
  <si>
    <t>300gsm solid cord plush to 200gsm Ivory sherpa, 100% Polyester, adjustable auto off controller, gift box package, 4pcs per carton</t>
  </si>
  <si>
    <t>50x60''</t>
  </si>
  <si>
    <t>Grey</t>
  </si>
  <si>
    <t>Ivory</t>
  </si>
  <si>
    <t>Red</t>
  </si>
  <si>
    <t>Brown</t>
  </si>
  <si>
    <t>ST54-4786</t>
  </si>
  <si>
    <t>ST54-4787</t>
  </si>
  <si>
    <t>ST54-4788</t>
  </si>
  <si>
    <t>ST54-4785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</si>
</sst>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9" fillId="0" borderId="0"/>
    <xf numFmtId="181" fontId="10" fillId="0" borderId="0"/>
    <xf numFmtId="0" fontId="10" fillId="0" borderId="0"/>
    <xf numFmtId="0" fontId="11" fillId="0" borderId="0"/>
    <xf numFmtId="0" fontId="3" fillId="0" borderId="0"/>
    <xf numFmtId="0" fontId="10" fillId="0" borderId="0"/>
    <xf numFmtId="0" fontId="11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0" fontId="2" fillId="5" borderId="1" xfId="0" applyFont="1" applyFill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0" fillId="0" borderId="2" xfId="0" applyNumberFormat="1" applyBorder="1" applyAlignment="1"/>
    <xf numFmtId="177" fontId="5" fillId="0" borderId="1" xfId="0" applyNumberFormat="1" applyFon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0" fontId="0" fillId="5" borderId="1" xfId="0" applyFill="1" applyBorder="1" applyAlignment="1"/>
    <xf numFmtId="177" fontId="0" fillId="0" borderId="1" xfId="0" applyNumberFormat="1" applyBorder="1" applyAlignment="1"/>
  </cellXfs>
  <cellStyles count="14">
    <cellStyle name="Currency 2" xfId="5"/>
    <cellStyle name="Normal 2" xfId="4"/>
    <cellStyle name="Normal 2 18 2" xfId="1"/>
    <cellStyle name="Normal 2 34" xfId="13"/>
    <cellStyle name="Normal 285" xfId="9"/>
    <cellStyle name="Normal 285 2" xfId="12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  <cellStyle name="样式 1 2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116205</xdr:colOff>
      <xdr:row>0</xdr:row>
      <xdr:rowOff>752475</xdr:rowOff>
    </xdr:from>
    <xdr:ext cx="419100" cy="840104"/>
    <xdr:pic>
      <xdr:nvPicPr>
        <xdr:cNvPr id="2" name="图片 1">
          <a:extLst>
            <a:ext uri="{FF2B5EF4-FFF2-40B4-BE49-F238E27FC236}">
              <a16:creationId xmlns:a16="http://schemas.microsoft.com/office/drawing/2014/main" xmlns="" id="{BDE347BC-83FF-4269-A433-269C8A1F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30" y="752475"/>
          <a:ext cx="419100" cy="840104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topLeftCell="AF1" workbookViewId="0">
      <selection activeCell="BB2" sqref="BB2:BB5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1.140625" style="2" customWidth="1"/>
    <col min="10" max="10" width="18.5703125" style="2" customWidth="1"/>
    <col min="11" max="11" width="8.42578125" style="33" customWidth="1"/>
    <col min="12" max="12" width="13.140625" style="2" customWidth="1"/>
    <col min="13" max="13" width="8.42578125" style="2" customWidth="1"/>
    <col min="14" max="14" width="10.85546875" style="2" customWidth="1"/>
    <col min="15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8</v>
      </c>
      <c r="B1" s="8" t="s">
        <v>9</v>
      </c>
      <c r="C1" s="27" t="s">
        <v>10</v>
      </c>
      <c r="D1" s="28" t="s">
        <v>0</v>
      </c>
      <c r="E1" s="28" t="s">
        <v>3</v>
      </c>
      <c r="F1" s="10" t="s">
        <v>56</v>
      </c>
      <c r="G1" s="27" t="s">
        <v>11</v>
      </c>
      <c r="H1" s="9" t="s">
        <v>12</v>
      </c>
      <c r="I1" s="26" t="s">
        <v>58</v>
      </c>
      <c r="J1" s="9" t="s">
        <v>13</v>
      </c>
      <c r="K1" s="26" t="s">
        <v>61</v>
      </c>
      <c r="L1" s="9" t="s">
        <v>14</v>
      </c>
      <c r="M1" s="9" t="s">
        <v>15</v>
      </c>
      <c r="N1" s="27" t="s">
        <v>16</v>
      </c>
      <c r="O1" s="27" t="s">
        <v>17</v>
      </c>
      <c r="P1" s="27" t="s">
        <v>62</v>
      </c>
      <c r="Q1" s="26" t="s">
        <v>59</v>
      </c>
      <c r="R1" s="11" t="s">
        <v>18</v>
      </c>
      <c r="S1" s="12" t="s">
        <v>19</v>
      </c>
      <c r="T1" s="13" t="s">
        <v>20</v>
      </c>
      <c r="U1" s="14" t="s">
        <v>21</v>
      </c>
      <c r="V1" s="15" t="s">
        <v>22</v>
      </c>
      <c r="W1" s="16" t="s">
        <v>1</v>
      </c>
      <c r="X1" s="30" t="s">
        <v>23</v>
      </c>
      <c r="Y1" s="30" t="s">
        <v>24</v>
      </c>
      <c r="Z1" s="30" t="s">
        <v>25</v>
      </c>
      <c r="AA1" s="17" t="s">
        <v>26</v>
      </c>
      <c r="AB1" s="18" t="s">
        <v>27</v>
      </c>
      <c r="AC1" s="32" t="s">
        <v>28</v>
      </c>
      <c r="AD1" s="19" t="s">
        <v>29</v>
      </c>
      <c r="AE1" s="8" t="s">
        <v>30</v>
      </c>
      <c r="AF1" s="20" t="s">
        <v>31</v>
      </c>
      <c r="AG1" s="8" t="s">
        <v>32</v>
      </c>
      <c r="AH1" s="21" t="s">
        <v>33</v>
      </c>
      <c r="AI1" s="20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0" t="s">
        <v>42</v>
      </c>
      <c r="AR1" s="16" t="s">
        <v>43</v>
      </c>
      <c r="AS1" s="21" t="s">
        <v>44</v>
      </c>
      <c r="AT1" s="20" t="s">
        <v>45</v>
      </c>
      <c r="AU1" s="16" t="s">
        <v>46</v>
      </c>
      <c r="AV1" s="21" t="s">
        <v>47</v>
      </c>
      <c r="AW1" s="20" t="s">
        <v>48</v>
      </c>
      <c r="AX1" s="20" t="s">
        <v>49</v>
      </c>
      <c r="AY1" s="22" t="s">
        <v>50</v>
      </c>
      <c r="AZ1" s="23" t="s">
        <v>51</v>
      </c>
      <c r="BA1" s="24" t="s">
        <v>60</v>
      </c>
      <c r="BB1" s="23" t="s">
        <v>52</v>
      </c>
      <c r="BC1" s="25" t="s">
        <v>53</v>
      </c>
      <c r="BD1" s="23" t="s">
        <v>54</v>
      </c>
      <c r="BE1" s="18" t="s">
        <v>55</v>
      </c>
    </row>
    <row r="2" spans="1:57" s="54" customFormat="1">
      <c r="A2" s="35">
        <v>1</v>
      </c>
      <c r="B2" s="36"/>
      <c r="C2" s="36"/>
      <c r="D2" s="36" t="s">
        <v>7</v>
      </c>
      <c r="E2" s="36" t="s">
        <v>6</v>
      </c>
      <c r="F2" s="36" t="s">
        <v>5</v>
      </c>
      <c r="G2" s="37" t="s">
        <v>66</v>
      </c>
      <c r="H2" s="37" t="s">
        <v>67</v>
      </c>
      <c r="I2" s="36" t="s">
        <v>63</v>
      </c>
      <c r="J2" s="37" t="s">
        <v>68</v>
      </c>
      <c r="K2" s="38" t="s">
        <v>64</v>
      </c>
      <c r="L2" s="37" t="s">
        <v>69</v>
      </c>
      <c r="M2" s="37" t="s">
        <v>70</v>
      </c>
      <c r="N2" s="39" t="s">
        <v>77</v>
      </c>
      <c r="O2" s="40"/>
      <c r="P2" s="36"/>
      <c r="Q2" s="36" t="s">
        <v>57</v>
      </c>
      <c r="R2" s="41"/>
      <c r="S2" s="42">
        <v>7.8</v>
      </c>
      <c r="T2" s="43">
        <f>IF(ISERROR(R2/S2),"",R2/S2)</f>
        <v>0</v>
      </c>
      <c r="U2" s="44">
        <v>13.12</v>
      </c>
      <c r="V2" s="45"/>
      <c r="W2" s="36" t="s">
        <v>4</v>
      </c>
      <c r="X2" s="46">
        <v>70.8</v>
      </c>
      <c r="Y2" s="46">
        <v>24.5</v>
      </c>
      <c r="Z2" s="46">
        <v>30</v>
      </c>
      <c r="AA2" s="42"/>
      <c r="AB2" s="47">
        <v>4</v>
      </c>
      <c r="AC2" s="48">
        <f>IF(X2="","",X2*Y2*Z2/1000000)</f>
        <v>5.1999999999999998E-2</v>
      </c>
      <c r="AD2" s="49">
        <f>IF(AB2="","",65/AC2*AB2)</f>
        <v>5000</v>
      </c>
      <c r="AE2" s="36">
        <v>3800</v>
      </c>
      <c r="AF2" s="50">
        <f>IF(ISERROR(AE2/AD2),"",AE2/AD2)</f>
        <v>0.76</v>
      </c>
      <c r="AG2" s="36" t="s">
        <v>65</v>
      </c>
      <c r="AH2" s="51">
        <v>0.214</v>
      </c>
      <c r="AI2" s="50">
        <f>IF(ISERROR(U2*AH2),"",U2*AH2)</f>
        <v>2.81</v>
      </c>
      <c r="AJ2" s="50">
        <f>IF(ISERROR(U2+AF2+AI2),"",U2+AF2+AI2)</f>
        <v>16.690000000000001</v>
      </c>
      <c r="AK2" s="51">
        <v>0.05</v>
      </c>
      <c r="AL2" s="50">
        <f t="shared" ref="AL2:AL5" si="0">IF(ISERROR(BA2*AK2),"",BA2*AK2)</f>
        <v>1.69</v>
      </c>
      <c r="AM2" s="51">
        <v>0.08</v>
      </c>
      <c r="AN2" s="50">
        <f t="shared" ref="AN2:AN5" si="1">IF(ISERROR(BA2*AM2),"",BA2*AM2)</f>
        <v>2.71</v>
      </c>
      <c r="AO2" s="51">
        <v>0.1</v>
      </c>
      <c r="AP2" s="50">
        <f t="shared" ref="AP2:AP5" si="2">IF(ISERROR(BA2*AO2),"",BA2*AO2)</f>
        <v>3.39</v>
      </c>
      <c r="AQ2" s="50">
        <f>IF((BB2-BA2)&lt;2.5,2.5-(BB2-BA2),0)</f>
        <v>0.81</v>
      </c>
      <c r="AR2" s="36" t="s">
        <v>2</v>
      </c>
      <c r="AS2" s="51">
        <v>5.5E-2</v>
      </c>
      <c r="AT2" s="50">
        <f t="shared" ref="AT2:AT5" si="3">IF(ISERROR(BA2*AS2),"",BA2*AS2)</f>
        <v>1.86</v>
      </c>
      <c r="AU2" s="36"/>
      <c r="AV2" s="51"/>
      <c r="AW2" s="50">
        <f>IF(ISERROR(BA2*AV2),"",BA2*AV2)</f>
        <v>0</v>
      </c>
      <c r="AX2" s="50">
        <f>IF(ISERROR(AL2+AN2+AP2+AQ2+AT2+AW2),"",AL2+AN2+AP2+AQ2+AT2+AW2)</f>
        <v>10.46</v>
      </c>
      <c r="AY2" s="50">
        <f t="shared" ref="AY2:AY5" si="4">IF(ISERROR(AJ2+AX2),"",AJ2+AX2)</f>
        <v>27.15</v>
      </c>
      <c r="AZ2" s="52">
        <f>IF(ISERROR((BA2-AY2)/BA2),"",(BA2-AY2)/BA2)</f>
        <v>0.19839999999999999</v>
      </c>
      <c r="BA2" s="34">
        <v>33.869999999999997</v>
      </c>
      <c r="BB2" s="50">
        <f>IF(ISERROR(BA2*1.05),"",BA2*1.05)</f>
        <v>35.56</v>
      </c>
      <c r="BC2" s="34">
        <v>74.989999999999995</v>
      </c>
      <c r="BD2" s="52">
        <f>IF(ISERROR((BC2-BB2)/BC2),"",(BC2-BB2)/BC2)</f>
        <v>0.52580000000000005</v>
      </c>
      <c r="BE2" s="53"/>
    </row>
    <row r="3" spans="1:57" s="54" customFormat="1">
      <c r="A3" s="35">
        <v>2</v>
      </c>
      <c r="B3" s="36"/>
      <c r="C3" s="36"/>
      <c r="D3" s="36" t="s">
        <v>7</v>
      </c>
      <c r="E3" s="36" t="s">
        <v>6</v>
      </c>
      <c r="F3" s="36" t="s">
        <v>5</v>
      </c>
      <c r="G3" s="37" t="s">
        <v>66</v>
      </c>
      <c r="H3" s="37" t="s">
        <v>67</v>
      </c>
      <c r="I3" s="36" t="s">
        <v>63</v>
      </c>
      <c r="J3" s="37" t="s">
        <v>68</v>
      </c>
      <c r="K3" s="38" t="s">
        <v>64</v>
      </c>
      <c r="L3" s="37" t="s">
        <v>69</v>
      </c>
      <c r="M3" s="37" t="s">
        <v>71</v>
      </c>
      <c r="N3" s="39" t="s">
        <v>74</v>
      </c>
      <c r="O3" s="40"/>
      <c r="P3" s="36"/>
      <c r="Q3" s="36" t="s">
        <v>57</v>
      </c>
      <c r="R3" s="41"/>
      <c r="S3" s="42">
        <v>7.8</v>
      </c>
      <c r="T3" s="43">
        <f t="shared" ref="T3:T5" si="5">IF(ISERROR(R3/S3),"",R3/S3)</f>
        <v>0</v>
      </c>
      <c r="U3" s="44">
        <v>13.12</v>
      </c>
      <c r="V3" s="45"/>
      <c r="W3" s="36" t="s">
        <v>4</v>
      </c>
      <c r="X3" s="46">
        <v>70.8</v>
      </c>
      <c r="Y3" s="46">
        <v>24.5</v>
      </c>
      <c r="Z3" s="46">
        <v>30</v>
      </c>
      <c r="AA3" s="42"/>
      <c r="AB3" s="47">
        <v>4</v>
      </c>
      <c r="AC3" s="48">
        <f t="shared" ref="AC3:AC5" si="6">IF(X3="","",X3*Y3*Z3/1000000)</f>
        <v>5.1999999999999998E-2</v>
      </c>
      <c r="AD3" s="49">
        <f t="shared" ref="AD3:AD5" si="7">IF(AB3="","",65/AC3*AB3)</f>
        <v>5000</v>
      </c>
      <c r="AE3" s="36">
        <v>3800</v>
      </c>
      <c r="AF3" s="50">
        <f t="shared" ref="AF3:AF5" si="8">IF(ISERROR(AE3/AD3),"",AE3/AD3)</f>
        <v>0.76</v>
      </c>
      <c r="AG3" s="36" t="s">
        <v>65</v>
      </c>
      <c r="AH3" s="51">
        <v>0.214</v>
      </c>
      <c r="AI3" s="50">
        <f t="shared" ref="AI3:AI5" si="9">IF(ISERROR(U3*AH3),"",U3*AH3)</f>
        <v>2.81</v>
      </c>
      <c r="AJ3" s="50">
        <f t="shared" ref="AJ3:AJ5" si="10">IF(ISERROR(U3+AF3+AI3),"",U3+AF3+AI3)</f>
        <v>16.690000000000001</v>
      </c>
      <c r="AK3" s="51">
        <v>0.05</v>
      </c>
      <c r="AL3" s="50">
        <f t="shared" si="0"/>
        <v>1.69</v>
      </c>
      <c r="AM3" s="51">
        <v>0.08</v>
      </c>
      <c r="AN3" s="50">
        <f t="shared" si="1"/>
        <v>2.71</v>
      </c>
      <c r="AO3" s="51">
        <v>0.1</v>
      </c>
      <c r="AP3" s="50">
        <f t="shared" si="2"/>
        <v>3.39</v>
      </c>
      <c r="AQ3" s="50">
        <f t="shared" ref="AQ3:AQ5" si="11">IF((BB3-BA3)&lt;2.5,2.5-(BB3-BA3),0)</f>
        <v>0.81</v>
      </c>
      <c r="AR3" s="36" t="s">
        <v>2</v>
      </c>
      <c r="AS3" s="51">
        <v>5.5E-2</v>
      </c>
      <c r="AT3" s="50">
        <f t="shared" si="3"/>
        <v>1.86</v>
      </c>
      <c r="AU3" s="36"/>
      <c r="AV3" s="51"/>
      <c r="AW3" s="50">
        <f t="shared" ref="AW3:AW5" si="12">IF(ISERROR(BA3*AV3),"",BA3*AV3)</f>
        <v>0</v>
      </c>
      <c r="AX3" s="50">
        <f t="shared" ref="AX3:AX5" si="13">IF(ISERROR(AL3+AN3+AP3+AQ3+AT3+AW3),"",AL3+AN3+AP3+AQ3+AT3+AW3)</f>
        <v>10.46</v>
      </c>
      <c r="AY3" s="50">
        <f t="shared" si="4"/>
        <v>27.15</v>
      </c>
      <c r="AZ3" s="52">
        <f t="shared" ref="AZ3:AZ5" si="14">IF(ISERROR((BA3-AY3)/BA3),"",(BA3-AY3)/BA3)</f>
        <v>0.19839999999999999</v>
      </c>
      <c r="BA3" s="34">
        <v>33.869999999999997</v>
      </c>
      <c r="BB3" s="50">
        <f t="shared" ref="BB3:BB5" si="15">IF(ISERROR(BA3*1.05),"",BA3*1.05)</f>
        <v>35.56</v>
      </c>
      <c r="BC3" s="34">
        <v>74.989999999999995</v>
      </c>
      <c r="BD3" s="52">
        <f t="shared" ref="BD3:BD5" si="16">IF(ISERROR((BC3-BB3)/BC3),"",(BC3-BB3)/BC3)</f>
        <v>0.52580000000000005</v>
      </c>
      <c r="BE3" s="53"/>
    </row>
    <row r="4" spans="1:57" s="54" customFormat="1">
      <c r="A4" s="35">
        <v>3</v>
      </c>
      <c r="B4" s="36"/>
      <c r="C4" s="36"/>
      <c r="D4" s="36" t="s">
        <v>7</v>
      </c>
      <c r="E4" s="36" t="s">
        <v>6</v>
      </c>
      <c r="F4" s="36" t="s">
        <v>5</v>
      </c>
      <c r="G4" s="37" t="s">
        <v>66</v>
      </c>
      <c r="H4" s="37" t="s">
        <v>67</v>
      </c>
      <c r="I4" s="36" t="s">
        <v>63</v>
      </c>
      <c r="J4" s="37" t="s">
        <v>68</v>
      </c>
      <c r="K4" s="38" t="s">
        <v>64</v>
      </c>
      <c r="L4" s="37" t="s">
        <v>69</v>
      </c>
      <c r="M4" s="37" t="s">
        <v>72</v>
      </c>
      <c r="N4" s="39" t="s">
        <v>75</v>
      </c>
      <c r="O4" s="40"/>
      <c r="P4" s="36"/>
      <c r="Q4" s="36" t="s">
        <v>57</v>
      </c>
      <c r="R4" s="41"/>
      <c r="S4" s="42">
        <v>7.8</v>
      </c>
      <c r="T4" s="43">
        <f t="shared" si="5"/>
        <v>0</v>
      </c>
      <c r="U4" s="44">
        <v>13.12</v>
      </c>
      <c r="V4" s="45"/>
      <c r="W4" s="36" t="s">
        <v>4</v>
      </c>
      <c r="X4" s="46">
        <v>70.8</v>
      </c>
      <c r="Y4" s="46">
        <v>24.5</v>
      </c>
      <c r="Z4" s="46">
        <v>30</v>
      </c>
      <c r="AA4" s="42"/>
      <c r="AB4" s="47">
        <v>4</v>
      </c>
      <c r="AC4" s="48">
        <f t="shared" si="6"/>
        <v>5.1999999999999998E-2</v>
      </c>
      <c r="AD4" s="49">
        <f t="shared" si="7"/>
        <v>5000</v>
      </c>
      <c r="AE4" s="36">
        <v>3800</v>
      </c>
      <c r="AF4" s="50">
        <f t="shared" si="8"/>
        <v>0.76</v>
      </c>
      <c r="AG4" s="36" t="s">
        <v>65</v>
      </c>
      <c r="AH4" s="51">
        <v>0.214</v>
      </c>
      <c r="AI4" s="50">
        <f t="shared" si="9"/>
        <v>2.81</v>
      </c>
      <c r="AJ4" s="50">
        <f t="shared" si="10"/>
        <v>16.690000000000001</v>
      </c>
      <c r="AK4" s="51">
        <v>0.05</v>
      </c>
      <c r="AL4" s="50">
        <f t="shared" si="0"/>
        <v>1.69</v>
      </c>
      <c r="AM4" s="51">
        <v>0.08</v>
      </c>
      <c r="AN4" s="50">
        <f t="shared" si="1"/>
        <v>2.71</v>
      </c>
      <c r="AO4" s="51">
        <v>0.1</v>
      </c>
      <c r="AP4" s="50">
        <f t="shared" si="2"/>
        <v>3.39</v>
      </c>
      <c r="AQ4" s="50">
        <f t="shared" si="11"/>
        <v>0.81</v>
      </c>
      <c r="AR4" s="36" t="s">
        <v>2</v>
      </c>
      <c r="AS4" s="51">
        <v>5.5E-2</v>
      </c>
      <c r="AT4" s="50">
        <f t="shared" si="3"/>
        <v>1.86</v>
      </c>
      <c r="AU4" s="36"/>
      <c r="AV4" s="51"/>
      <c r="AW4" s="50">
        <f t="shared" si="12"/>
        <v>0</v>
      </c>
      <c r="AX4" s="50">
        <f t="shared" si="13"/>
        <v>10.46</v>
      </c>
      <c r="AY4" s="50">
        <f t="shared" si="4"/>
        <v>27.15</v>
      </c>
      <c r="AZ4" s="52">
        <f t="shared" si="14"/>
        <v>0.19839999999999999</v>
      </c>
      <c r="BA4" s="34">
        <v>33.869999999999997</v>
      </c>
      <c r="BB4" s="50">
        <f t="shared" si="15"/>
        <v>35.56</v>
      </c>
      <c r="BC4" s="34">
        <v>74.989999999999995</v>
      </c>
      <c r="BD4" s="52">
        <f t="shared" si="16"/>
        <v>0.52580000000000005</v>
      </c>
      <c r="BE4" s="53"/>
    </row>
    <row r="5" spans="1:57" s="54" customFormat="1">
      <c r="A5" s="35">
        <v>4</v>
      </c>
      <c r="B5" s="36"/>
      <c r="C5" s="36"/>
      <c r="D5" s="36" t="s">
        <v>7</v>
      </c>
      <c r="E5" s="36" t="s">
        <v>6</v>
      </c>
      <c r="F5" s="36" t="s">
        <v>5</v>
      </c>
      <c r="G5" s="37" t="s">
        <v>66</v>
      </c>
      <c r="H5" s="37" t="s">
        <v>67</v>
      </c>
      <c r="I5" s="36" t="s">
        <v>63</v>
      </c>
      <c r="J5" s="37" t="s">
        <v>68</v>
      </c>
      <c r="K5" s="38" t="s">
        <v>64</v>
      </c>
      <c r="L5" s="37" t="s">
        <v>69</v>
      </c>
      <c r="M5" s="37" t="s">
        <v>73</v>
      </c>
      <c r="N5" s="55" t="s">
        <v>76</v>
      </c>
      <c r="O5" s="55"/>
      <c r="P5" s="36"/>
      <c r="Q5" s="36" t="s">
        <v>57</v>
      </c>
      <c r="R5" s="41"/>
      <c r="S5" s="42">
        <v>7.8</v>
      </c>
      <c r="T5" s="43">
        <f t="shared" si="5"/>
        <v>0</v>
      </c>
      <c r="U5" s="44">
        <v>13.12</v>
      </c>
      <c r="V5" s="56"/>
      <c r="W5" s="36" t="s">
        <v>4</v>
      </c>
      <c r="X5" s="46">
        <v>70.8</v>
      </c>
      <c r="Y5" s="46">
        <v>24.5</v>
      </c>
      <c r="Z5" s="46">
        <v>30</v>
      </c>
      <c r="AA5" s="42"/>
      <c r="AB5" s="53">
        <v>4</v>
      </c>
      <c r="AC5" s="48">
        <f t="shared" si="6"/>
        <v>5.1999999999999998E-2</v>
      </c>
      <c r="AD5" s="49">
        <f t="shared" si="7"/>
        <v>5000</v>
      </c>
      <c r="AE5" s="36">
        <v>3800</v>
      </c>
      <c r="AF5" s="50">
        <f t="shared" si="8"/>
        <v>0.76</v>
      </c>
      <c r="AG5" s="36" t="s">
        <v>65</v>
      </c>
      <c r="AH5" s="51">
        <v>0.214</v>
      </c>
      <c r="AI5" s="50">
        <f t="shared" si="9"/>
        <v>2.81</v>
      </c>
      <c r="AJ5" s="50">
        <f t="shared" si="10"/>
        <v>16.690000000000001</v>
      </c>
      <c r="AK5" s="51">
        <v>0.05</v>
      </c>
      <c r="AL5" s="50">
        <f t="shared" si="0"/>
        <v>1.69</v>
      </c>
      <c r="AM5" s="51">
        <v>0.08</v>
      </c>
      <c r="AN5" s="50">
        <f t="shared" si="1"/>
        <v>2.71</v>
      </c>
      <c r="AO5" s="51">
        <v>0.1</v>
      </c>
      <c r="AP5" s="50">
        <f t="shared" si="2"/>
        <v>3.39</v>
      </c>
      <c r="AQ5" s="50">
        <f t="shared" si="11"/>
        <v>0.81</v>
      </c>
      <c r="AR5" s="36" t="s">
        <v>2</v>
      </c>
      <c r="AS5" s="51">
        <v>5.5E-2</v>
      </c>
      <c r="AT5" s="50">
        <f t="shared" si="3"/>
        <v>1.86</v>
      </c>
      <c r="AU5" s="36"/>
      <c r="AV5" s="51"/>
      <c r="AW5" s="50">
        <f t="shared" si="12"/>
        <v>0</v>
      </c>
      <c r="AX5" s="50">
        <f t="shared" si="13"/>
        <v>10.46</v>
      </c>
      <c r="AY5" s="50">
        <f t="shared" si="4"/>
        <v>27.15</v>
      </c>
      <c r="AZ5" s="52">
        <f t="shared" si="14"/>
        <v>0.19839999999999999</v>
      </c>
      <c r="BA5" s="34">
        <v>33.869999999999997</v>
      </c>
      <c r="BB5" s="50">
        <f t="shared" si="15"/>
        <v>35.56</v>
      </c>
      <c r="BC5" s="34">
        <v>74.989999999999995</v>
      </c>
      <c r="BD5" s="52">
        <f t="shared" si="16"/>
        <v>0.52580000000000005</v>
      </c>
      <c r="BE5" s="53"/>
    </row>
  </sheetData>
  <sheetProtection insertRows="0" deleteRows="0" sort="0"/>
  <protectedRanges>
    <protectedRange sqref="BA1 A2:J246 L6:BB246 L2:BE5" name="Range1"/>
    <protectedRange sqref="K2:K251" name="Range1_1"/>
  </protectedRanges>
  <phoneticPr fontId="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2026-04-07T03:54:43Z</dcterms:modified>
</cp:coreProperties>
</file>