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85B5051-FA3D-4503-BD92-2D17A9B4F7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EDDING">[3]!Table1[[#All],[BEDSKIRTS]]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3" i="3" l="1"/>
  <c r="AW3" i="3"/>
  <c r="AP3" i="3" s="1"/>
  <c r="AM3" i="3"/>
  <c r="AK3" i="3"/>
  <c r="AG3" i="3"/>
  <c r="AC3" i="3"/>
  <c r="AE3" i="3" s="1"/>
  <c r="AB3" i="3"/>
  <c r="AX2" i="3"/>
  <c r="AW2" i="3"/>
  <c r="AP2" i="3"/>
  <c r="AT2" i="3" s="1"/>
  <c r="AO2" i="3"/>
  <c r="AM2" i="3"/>
  <c r="AK2" i="3"/>
  <c r="AG2" i="3"/>
  <c r="AC2" i="3"/>
  <c r="AE2" i="3" s="1"/>
  <c r="AB2" i="3"/>
  <c r="AO3" i="3" l="1"/>
  <c r="AT3" i="3" s="1"/>
  <c r="AH2" i="3"/>
  <c r="AI2" i="3" s="1"/>
  <c r="AU2" i="3" s="1"/>
  <c r="AV2" i="3" s="1"/>
  <c r="AH3" i="3"/>
  <c r="AI3" i="3" s="1"/>
  <c r="AU3" i="3" l="1"/>
  <c r="AV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0"/>
            <rFont val="宋体"/>
            <charset val="134"/>
          </rPr>
          <t>[China RMB Cost]/[Exchange Rate]</t>
        </r>
      </text>
    </comment>
    <comment ref="AB1" authorId="0" shapeId="0" xr:uid="{00000000-0006-0000-0100-000002000000}">
      <text>
        <r>
          <rPr>
            <sz val="10"/>
            <rFont val="宋体"/>
            <charset val="134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0"/>
            <rFont val="宋体"/>
            <charset val="134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0"/>
            <rFont val="宋体"/>
            <charset val="134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0"/>
            <rFont val="宋体"/>
            <charset val="134"/>
          </rPr>
          <t>[FOB Cost $ (Value)]*[Duty Rate]</t>
        </r>
      </text>
    </comment>
    <comment ref="AI1" authorId="0" shapeId="0" xr:uid="{00000000-0006-0000-0100-000006000000}">
      <text>
        <r>
          <rPr>
            <sz val="10"/>
            <rFont val="宋体"/>
            <charset val="134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0"/>
            <rFont val="宋体"/>
            <charset val="134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0"/>
            <rFont val="宋体"/>
            <charset val="134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0"/>
            <rFont val="宋体"/>
            <charset val="134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0"/>
            <rFont val="宋体"/>
            <charset val="134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0"/>
            <rFont val="宋体"/>
            <charset val="134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0"/>
            <rFont val="宋体"/>
            <charset val="134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0"/>
            <rFont val="宋体"/>
            <charset val="134"/>
          </rPr>
          <t>[LDP Cost $]+[Total Load $]</t>
        </r>
      </text>
    </comment>
    <comment ref="AV1" authorId="0" shapeId="0" xr:uid="{00000000-0006-0000-0100-00000E000000}">
      <text>
        <r>
          <rPr>
            <sz val="10"/>
            <rFont val="宋体"/>
            <charset val="134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0"/>
            <rFont val="宋体"/>
            <charset val="134"/>
          </rPr>
          <t>[DSV Cost]/1.05</t>
        </r>
      </text>
    </comment>
    <comment ref="AX1" authorId="0" shapeId="0" xr:uid="{00000000-0006-0000-0100-000010000000}">
      <text>
        <r>
          <rPr>
            <sz val="10"/>
            <rFont val="宋体"/>
            <charset val="134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<sst xmlns="http://schemas.openxmlformats.org/spreadsheetml/2006/main" count="77" uniqueCount="66">
  <si>
    <t>Sylvie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</si>
  <si>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</si>
  <si>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</si>
  <si>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</si>
  <si>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</si>
  <si>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</si>
  <si>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</si>
  <si>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</si>
  <si>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</si>
  <si>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</si>
  <si>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</si>
  <si>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</si>
  <si>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</si>
  <si>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</si>
  <si>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</si>
  <si>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</si>
  <si>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</si>
  <si>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</si>
  <si>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</si>
  <si>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</si>
  <si>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</si>
  <si>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</si>
  <si>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</si>
  <si>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</si>
  <si>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</si>
  <si>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</si>
  <si>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</si>
  <si>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</si>
  <si>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</si>
  <si>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</si>
  <si>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</si>
  <si>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</si>
  <si>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</si>
  <si>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</si>
  <si>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</si>
  <si>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</si>
  <si>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</si>
  <si>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</si>
  <si>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</si>
  <si>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</si>
  <si>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</si>
  <si>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</si>
  <si>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</si>
  <si>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</si>
  <si>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</si>
  <si>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</si>
  <si>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</si>
  <si>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</si>
  <si>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</si>
  <si>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</si>
  <si>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</si>
  <si>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</si>
  <si>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</si>
  <si>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</si>
  <si>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</si>
  <si>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</si>
  <si>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5pcs Comforter Set</t>
  </si>
  <si>
    <t>comforter/sham: 100% cotton slub rotary print, T 180 CVC Cross weave rotary print. 230gsm poly fill. 
dec pillow: cotton cover with embellishments, polyester fill.</t>
  </si>
  <si>
    <t>Face: 100% cotton slub
Reverse: T180 CVC cross weave</t>
  </si>
  <si>
    <t>Full/Queen
1 Comforter 90"W x 90"L
2 Standard Shams 20"W x 26"L + 1"(2)
1 Decorative Pillow 18"W x 18"L
1 Decorative Pillow 12"W x 18"L</t>
  </si>
  <si>
    <t>Green</t>
  </si>
  <si>
    <t>Set</t>
  </si>
  <si>
    <t>Partially Compressed</t>
  </si>
  <si>
    <t>9404.40.1000</t>
  </si>
  <si>
    <t>King
1 Comforter 104"W x 92"L
2 King Shams 20"W x 36"L + 1"(2)
1 Decorative Pillow 18"W x 18"L
1 Decorative Pillow 12"W x 18"L</t>
  </si>
  <si>
    <t>5pcs 100% Cotton Slub Printed Comforter Set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</si>
</sst>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&quot;$&quot;#,##0.00"/>
    <numFmt numFmtId="180" formatCode="[$¥-478]#,##0.00"/>
    <numFmt numFmtId="181" formatCode="0.0"/>
    <numFmt numFmtId="182" formatCode="0.000"/>
    <numFmt numFmtId="183" formatCode="0.0%"/>
  </numFmts>
  <fonts count="10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theme="1"/>
      <name val="等线"/>
      <charset val="134"/>
      <scheme val="minor"/>
    </font>
    <font>
      <b/>
      <sz val="10"/>
      <color indexed="12"/>
      <name val="Arial"/>
      <family val="2"/>
    </font>
    <font>
      <sz val="12"/>
      <name val="宋体"/>
      <charset val="134"/>
    </font>
    <font>
      <sz val="10"/>
      <name val="宋体"/>
      <charset val="134"/>
    </font>
    <font>
      <sz val="11"/>
      <name val="Calibri"/>
      <family val="2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9" fontId="4" fillId="0" borderId="0">
      <alignment vertical="center"/>
    </xf>
    <xf numFmtId="177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6" fillId="0" borderId="0"/>
    <xf numFmtId="9" fontId="8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0" fillId="0" borderId="1" xfId="0" applyBorder="1" applyAlignment="1">
      <alignment wrapText="1"/>
    </xf>
    <xf numFmtId="0" fontId="8" fillId="0" borderId="0" xfId="5" applyAlignment="1">
      <alignment horizontal="center" wrapText="1"/>
    </xf>
    <xf numFmtId="0" fontId="8" fillId="0" borderId="0" xfId="5" applyAlignment="1">
      <alignment wrapText="1"/>
    </xf>
    <xf numFmtId="180" fontId="8" fillId="0" borderId="0" xfId="5" applyNumberFormat="1" applyAlignment="1">
      <alignment wrapText="1"/>
    </xf>
    <xf numFmtId="2" fontId="8" fillId="0" borderId="0" xfId="5" applyNumberFormat="1" applyAlignment="1">
      <alignment wrapText="1"/>
    </xf>
    <xf numFmtId="178" fontId="8" fillId="0" borderId="0" xfId="5" applyNumberFormat="1" applyAlignment="1">
      <alignment wrapText="1"/>
    </xf>
    <xf numFmtId="181" fontId="8" fillId="0" borderId="0" xfId="5" applyNumberFormat="1" applyAlignment="1">
      <alignment wrapText="1"/>
    </xf>
    <xf numFmtId="1" fontId="8" fillId="0" borderId="0" xfId="5" applyNumberFormat="1" applyAlignment="1">
      <alignment wrapText="1"/>
    </xf>
    <xf numFmtId="182" fontId="8" fillId="0" borderId="0" xfId="5" applyNumberFormat="1" applyAlignment="1">
      <alignment wrapText="1"/>
    </xf>
    <xf numFmtId="10" fontId="8" fillId="0" borderId="0" xfId="5" applyNumberFormat="1" applyAlignment="1">
      <alignment wrapText="1"/>
    </xf>
    <xf numFmtId="0" fontId="1" fillId="0" borderId="1" xfId="5" applyFont="1" applyBorder="1" applyAlignment="1">
      <alignment horizontal="center" wrapText="1"/>
    </xf>
    <xf numFmtId="0" fontId="1" fillId="5" borderId="1" xfId="5" applyFont="1" applyFill="1" applyBorder="1" applyAlignment="1">
      <alignment horizontal="center" wrapText="1"/>
    </xf>
    <xf numFmtId="0" fontId="3" fillId="5" borderId="1" xfId="5" applyFont="1" applyFill="1" applyBorder="1" applyAlignment="1">
      <alignment horizontal="center" wrapText="1"/>
    </xf>
    <xf numFmtId="0" fontId="3" fillId="3" borderId="1" xfId="5" applyFont="1" applyFill="1" applyBorder="1" applyAlignment="1">
      <alignment horizontal="center" wrapText="1"/>
    </xf>
    <xf numFmtId="0" fontId="1" fillId="3" borderId="1" xfId="5" applyFont="1" applyFill="1" applyBorder="1" applyAlignment="1">
      <alignment horizontal="center" wrapText="1"/>
    </xf>
    <xf numFmtId="180" fontId="1" fillId="4" borderId="1" xfId="5" applyNumberFormat="1" applyFont="1" applyFill="1" applyBorder="1" applyAlignment="1">
      <alignment horizontal="center" wrapText="1"/>
    </xf>
    <xf numFmtId="2" fontId="1" fillId="4" borderId="1" xfId="5" applyNumberFormat="1" applyFont="1" applyFill="1" applyBorder="1" applyAlignment="1">
      <alignment horizontal="center" wrapText="1"/>
    </xf>
    <xf numFmtId="178" fontId="5" fillId="4" borderId="1" xfId="6" applyNumberFormat="1" applyFont="1" applyFill="1" applyBorder="1" applyAlignment="1">
      <alignment wrapText="1"/>
    </xf>
    <xf numFmtId="178" fontId="1" fillId="6" borderId="2" xfId="5" applyNumberFormat="1" applyFont="1" applyFill="1" applyBorder="1" applyAlignment="1">
      <alignment horizontal="center" wrapText="1"/>
    </xf>
    <xf numFmtId="178" fontId="1" fillId="4" borderId="1" xfId="5" applyNumberFormat="1" applyFont="1" applyFill="1" applyBorder="1" applyAlignment="1">
      <alignment horizontal="center" wrapText="1"/>
    </xf>
    <xf numFmtId="0" fontId="3" fillId="0" borderId="1" xfId="5" applyFont="1" applyBorder="1" applyAlignment="1">
      <alignment horizontal="center" wrapText="1"/>
    </xf>
    <xf numFmtId="181" fontId="1" fillId="0" borderId="1" xfId="5" applyNumberFormat="1" applyFont="1" applyBorder="1" applyAlignment="1">
      <alignment horizontal="center" wrapText="1"/>
    </xf>
    <xf numFmtId="2" fontId="1" fillId="0" borderId="1" xfId="5" applyNumberFormat="1" applyFont="1" applyBorder="1" applyAlignment="1">
      <alignment horizontal="center" wrapText="1"/>
    </xf>
    <xf numFmtId="1" fontId="1" fillId="0" borderId="1" xfId="5" applyNumberFormat="1" applyFont="1" applyBorder="1" applyAlignment="1">
      <alignment horizontal="center" wrapText="1"/>
    </xf>
    <xf numFmtId="182" fontId="5" fillId="0" borderId="1" xfId="6" applyNumberFormat="1" applyFont="1" applyBorder="1" applyAlignment="1">
      <alignment wrapText="1"/>
    </xf>
    <xf numFmtId="1" fontId="5" fillId="0" borderId="1" xfId="6" applyNumberFormat="1" applyFont="1" applyBorder="1" applyAlignment="1">
      <alignment wrapText="1"/>
    </xf>
    <xf numFmtId="178" fontId="5" fillId="0" borderId="1" xfId="6" applyNumberFormat="1" applyFont="1" applyBorder="1" applyAlignment="1">
      <alignment wrapText="1"/>
    </xf>
    <xf numFmtId="10" fontId="1" fillId="0" borderId="1" xfId="5" applyNumberFormat="1" applyFont="1" applyBorder="1" applyAlignment="1">
      <alignment horizontal="center" wrapText="1"/>
    </xf>
    <xf numFmtId="178" fontId="5" fillId="2" borderId="1" xfId="6" applyNumberFormat="1" applyFont="1" applyFill="1" applyBorder="1" applyAlignment="1">
      <alignment wrapText="1"/>
    </xf>
    <xf numFmtId="10" fontId="5" fillId="2" borderId="1" xfId="6" applyNumberFormat="1" applyFont="1" applyFill="1" applyBorder="1" applyAlignment="1">
      <alignment wrapText="1"/>
    </xf>
    <xf numFmtId="178" fontId="1" fillId="2" borderId="1" xfId="5" applyNumberFormat="1" applyFont="1" applyFill="1" applyBorder="1" applyAlignment="1">
      <alignment horizontal="center" wrapText="1"/>
    </xf>
    <xf numFmtId="10" fontId="1" fillId="2" borderId="1" xfId="5" applyNumberFormat="1" applyFont="1" applyFill="1" applyBorder="1" applyAlignment="1">
      <alignment horizontal="center" wrapText="1"/>
    </xf>
    <xf numFmtId="0" fontId="8" fillId="0" borderId="1" xfId="5" applyBorder="1" applyAlignment="1">
      <alignment horizontal="center" wrapText="1"/>
    </xf>
    <xf numFmtId="0" fontId="8" fillId="0" borderId="1" xfId="5" applyBorder="1" applyAlignment="1">
      <alignment wrapText="1"/>
    </xf>
    <xf numFmtId="0" fontId="8" fillId="0" borderId="1" xfId="5" applyBorder="1" applyAlignment="1">
      <alignment horizontal="left" vertical="center" wrapText="1"/>
    </xf>
    <xf numFmtId="180" fontId="8" fillId="0" borderId="1" xfId="5" applyNumberFormat="1" applyBorder="1" applyAlignment="1">
      <alignment wrapText="1"/>
    </xf>
    <xf numFmtId="2" fontId="8" fillId="0" borderId="1" xfId="5" applyNumberFormat="1" applyBorder="1" applyAlignment="1">
      <alignment wrapText="1"/>
    </xf>
    <xf numFmtId="178" fontId="8" fillId="0" borderId="1" xfId="2" applyNumberFormat="1" applyBorder="1" applyAlignment="1">
      <alignment wrapText="1"/>
    </xf>
    <xf numFmtId="178" fontId="8" fillId="0" borderId="2" xfId="5" applyNumberFormat="1" applyBorder="1" applyAlignment="1">
      <alignment wrapText="1"/>
    </xf>
    <xf numFmtId="9" fontId="0" fillId="0" borderId="1" xfId="1" applyFont="1" applyBorder="1" applyAlignment="1">
      <alignment wrapText="1"/>
    </xf>
    <xf numFmtId="181" fontId="8" fillId="0" borderId="1" xfId="5" applyNumberFormat="1" applyBorder="1" applyAlignment="1">
      <alignment wrapText="1"/>
    </xf>
    <xf numFmtId="1" fontId="8" fillId="0" borderId="1" xfId="5" applyNumberFormat="1" applyBorder="1" applyAlignment="1">
      <alignment wrapText="1"/>
    </xf>
    <xf numFmtId="182" fontId="8" fillId="0" borderId="1" xfId="5" applyNumberFormat="1" applyBorder="1" applyAlignment="1">
      <alignment wrapText="1"/>
    </xf>
    <xf numFmtId="176" fontId="8" fillId="0" borderId="1" xfId="5" applyNumberFormat="1" applyBorder="1" applyAlignment="1">
      <alignment wrapText="1"/>
    </xf>
    <xf numFmtId="178" fontId="8" fillId="0" borderId="1" xfId="5" applyNumberFormat="1" applyBorder="1" applyAlignment="1">
      <alignment wrapText="1"/>
    </xf>
    <xf numFmtId="10" fontId="8" fillId="0" borderId="1" xfId="5" applyNumberFormat="1" applyBorder="1" applyAlignment="1">
      <alignment wrapText="1"/>
    </xf>
    <xf numFmtId="183" fontId="8" fillId="0" borderId="1" xfId="11" applyNumberFormat="1" applyBorder="1" applyAlignment="1">
      <alignment wrapText="1"/>
    </xf>
  </cellXfs>
  <cellStyles count="14">
    <cellStyle name="Currency 2" xfId="2" xr:uid="{00000000-0005-0000-0000-000031000000}"/>
    <cellStyle name="Currency_Sheet1 2" xfId="3" xr:uid="{00000000-0005-0000-0000-000032000000}"/>
    <cellStyle name="Normal 12" xfId="4" xr:uid="{00000000-0005-0000-0000-000033000000}"/>
    <cellStyle name="Normal 2" xfId="5" xr:uid="{00000000-0005-0000-0000-000034000000}"/>
    <cellStyle name="Normal 2 18 2" xfId="6" xr:uid="{00000000-0005-0000-0000-000035000000}"/>
    <cellStyle name="Normal 3" xfId="7" xr:uid="{00000000-0005-0000-0000-000036000000}"/>
    <cellStyle name="Normal 4" xfId="8" xr:uid="{00000000-0005-0000-0000-000037000000}"/>
    <cellStyle name="Normal 9 2 4" xfId="9" xr:uid="{00000000-0005-0000-0000-000038000000}"/>
    <cellStyle name="Normal_Copy of Request For Quote -- updated by VV on 043008 FINAL FINAL (4)" xfId="10" xr:uid="{00000000-0005-0000-0000-000039000000}"/>
    <cellStyle name="Percent 2" xfId="11" xr:uid="{00000000-0005-0000-0000-00003B000000}"/>
    <cellStyle name="Style 1" xfId="12" xr:uid="{00000000-0005-0000-0000-00003C000000}"/>
    <cellStyle name="百分比" xfId="1" builtinId="5"/>
    <cellStyle name="常规" xfId="0" builtinId="0"/>
    <cellStyle name="样式 1 2" xfId="13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Adult%202025\Shanti\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Shanti/192.168.20.8/SLard%20-%20Design/Customs%20Memo/Master%20Copy%20Quote%20Sheet%202.xls" TargetMode="External"/><Relationship Id="rId1" Type="http://schemas.openxmlformats.org/officeDocument/2006/relationships/externalLinkPath" Target="/Users/Lululin/Desktop/Adult%202025/Shanti/192.168.20.8/SLard%20-%20Design/Customs%20Memo/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Shanti/192.168.20.8/Documents%20and%20Settings/zhangqing/&#26700;&#38754;/BBB/item%20set%20up/Final/BBB_Bombay_Cambay_Item%20Set%20Up_20111021.XLS" TargetMode="External"/><Relationship Id="rId1" Type="http://schemas.openxmlformats.org/officeDocument/2006/relationships/externalLinkPath" Target="/Users/Lululin/Desktop/Adult%202025/Shanti/192.168.20.8/Documents%20and%20Settings/zhangqing/&#26700;&#38754;/BBB/item%20set%20up/Final/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Adult%202025\Shanti\D:\Documents%20and%20Settings\zhangqing\&#26700;&#38754;\BBB\item%20set%20up\Final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Shanti/192.168.20.8/joyce/customer/CS/CS%20stock%20list(ET)-081030.xls" TargetMode="External"/><Relationship Id="rId1" Type="http://schemas.openxmlformats.org/officeDocument/2006/relationships/externalLinkPath" Target="/Users/Lululin/Desktop/Adult%202025/Shanti/192.168.20.8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Shanti/192.168.20.8/Users/ying.gu/AppData/Local/Microsoft/Windows/Temporary%20Internet%20Files/OLK784B/tex%20fleece%204-17-12%20(2).xls" TargetMode="External"/><Relationship Id="rId1" Type="http://schemas.openxmlformats.org/officeDocument/2006/relationships/externalLinkPath" Target="/Users/Lululin/Desktop/Adult%202025/Shanti/192.168.20.8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Library/Containers/com.microsoft.Outlook/Data/tmp/Outlook%20Temp/C:/Users/Minhas/AppData/Local/Microsoft/Windows/INetCache/Content.Outlook/VJ2E5VPJ/FA20%20BIG%20ONE%20JERSEY.xlsx" TargetMode="External"/><Relationship Id="rId1" Type="http://schemas.openxmlformats.org/officeDocument/2006/relationships/externalLinkPath" Target="/Users/Lululin/Library/Containers/com.microsoft.Outlook/Data/tmp/Outlook%20Temp/C: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Minhas/AppData/Local/Microsoft/Windows/INetCache/Content.Outlook/VJ2E5VPJ/FA20%20BIG%20ONE%20JERSEY.xlsx" TargetMode="External"/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joyce/customer/CS/CS%20stock%20list(ET)-081030.xls" TargetMode="External"/><Relationship Id="rId1" Type="http://schemas.openxmlformats.org/officeDocument/2006/relationships/externalLinkPath" Target="/joyce/customer/CS/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Adult%202025/Shanti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Desktop/Adult%202025/Shanti/192.168.20.8/Documents%20and%20Settings/kathy/Local%20Settings/Temporary%20Internet%20Files/Content.Outlook/JH9RZ0WZ/Final%20External%20Quote%20Sheet%20-Micro%20Mink%20DA%20Throw%20solid%20back-130912.xls?FF7F0B21" TargetMode="External"/><Relationship Id="rId1" Type="http://schemas.openxmlformats.org/officeDocument/2006/relationships/externalLinkPath" Target="file:///\\FF7F0B21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Shanti/192.168.20.8/beyond%20basic/Costing/Wal-Mart/WOW%20Sheeting/May%2024,%202012/WOW%20-%20120524%20-%205K%20-%20FOB%20-%2060x60-172x116%20-%20Sateen%20Weave%20-%20Cotton.xls" TargetMode="External"/><Relationship Id="rId1" Type="http://schemas.openxmlformats.org/officeDocument/2006/relationships/externalLinkPath" Target="/Users/Lululin/Desktop/Adult%202025/Shanti/192.168.20.8/beyond%20basic/Costing/Wal-Mart/WOW%20Sheeting/May%2024,%202012/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Shanti/18ACE7EE/Temporary%20Inter" TargetMode="External"/><Relationship Id="rId1" Type="http://schemas.openxmlformats.org/officeDocument/2006/relationships/externalLinkPath" Target="/Users/Lululin/Desktop/Adult%202025/Shanti/18ACE7EE/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uote Sheet"/>
      <sheetName val="example"/>
      <sheetName val="a"/>
      <sheetName val="Q1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3"/>
  <sheetViews>
    <sheetView tabSelected="1" topLeftCell="I1" zoomScale="85" zoomScaleNormal="85" workbookViewId="0">
      <selection activeCell="L8" sqref="L8"/>
    </sheetView>
  </sheetViews>
  <sheetFormatPr defaultColWidth="9.140625" defaultRowHeight="15" x14ac:dyDescent="0.25"/>
  <cols>
    <col min="1" max="1" width="10.140625" style="2" customWidth="1"/>
    <col min="2" max="2" width="44" style="3" customWidth="1"/>
    <col min="3" max="3" width="12.140625" style="3" customWidth="1"/>
    <col min="4" max="4" width="10.7109375" style="3" customWidth="1"/>
    <col min="5" max="5" width="10.85546875" style="3" customWidth="1"/>
    <col min="6" max="6" width="11.28515625" style="3" customWidth="1"/>
    <col min="7" max="7" width="10" style="3" customWidth="1"/>
    <col min="8" max="8" width="17.140625" style="3" customWidth="1"/>
    <col min="9" max="9" width="11.140625" style="3" customWidth="1"/>
    <col min="10" max="10" width="48.42578125" style="3" customWidth="1"/>
    <col min="11" max="11" width="26.5703125" style="3" customWidth="1"/>
    <col min="12" max="12" width="34.5703125" style="3" customWidth="1"/>
    <col min="13" max="13" width="12.28515625" style="3" customWidth="1"/>
    <col min="14" max="14" width="6.85546875" style="3" customWidth="1"/>
    <col min="15" max="16" width="8.85546875" style="3" customWidth="1"/>
    <col min="17" max="17" width="11" style="4" customWidth="1"/>
    <col min="18" max="18" width="11" style="5" customWidth="1"/>
    <col min="19" max="19" width="12" style="6" customWidth="1"/>
    <col min="20" max="20" width="11.140625" style="6" customWidth="1"/>
    <col min="21" max="21" width="8.140625" style="6" customWidth="1"/>
    <col min="22" max="22" width="14.28515625" style="3" customWidth="1"/>
    <col min="23" max="23" width="11" style="7" customWidth="1"/>
    <col min="24" max="24" width="13.140625" style="7" customWidth="1"/>
    <col min="25" max="25" width="11.140625" style="7" customWidth="1"/>
    <col min="26" max="26" width="8.28515625" style="5" customWidth="1"/>
    <col min="27" max="27" width="9.42578125" style="8" customWidth="1"/>
    <col min="28" max="28" width="13" style="9" customWidth="1"/>
    <col min="29" max="29" width="10.28515625" style="8" customWidth="1"/>
    <col min="30" max="30" width="11.7109375" style="3" customWidth="1"/>
    <col min="31" max="31" width="10.5703125" style="6" customWidth="1"/>
    <col min="32" max="32" width="15.85546875" style="3" customWidth="1"/>
    <col min="33" max="33" width="8.42578125" style="10" customWidth="1"/>
    <col min="34" max="34" width="11.7109375" style="6" customWidth="1"/>
    <col min="35" max="35" width="8.85546875" style="6" customWidth="1"/>
    <col min="36" max="36" width="7.85546875" style="10" customWidth="1"/>
    <col min="37" max="37" width="5.85546875" style="6" customWidth="1"/>
    <col min="38" max="38" width="8.7109375" style="10" customWidth="1"/>
    <col min="39" max="39" width="8.5703125" style="6" customWidth="1"/>
    <col min="40" max="40" width="10.140625" style="10" customWidth="1"/>
    <col min="41" max="42" width="10.85546875" style="6" customWidth="1"/>
    <col min="43" max="43" width="9.5703125" style="3" customWidth="1"/>
    <col min="44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11.140625" style="10" customWidth="1"/>
    <col min="49" max="49" width="11.42578125" style="6" customWidth="1"/>
    <col min="50" max="50" width="11.5703125" style="6" customWidth="1"/>
    <col min="51" max="51" width="12.85546875" style="6" customWidth="1"/>
    <col min="52" max="52" width="12.140625" style="10" customWidth="1"/>
    <col min="53" max="53" width="12.140625" style="8" customWidth="1"/>
    <col min="54" max="54" width="20" style="3" customWidth="1"/>
    <col min="55" max="55" width="9.140625" style="3" customWidth="1"/>
    <col min="56" max="16384" width="9.140625" style="3"/>
  </cols>
  <sheetData>
    <row r="1" spans="1:53" ht="63.6" customHeight="1" x14ac:dyDescent="0.25">
      <c r="A1" s="11" t="s">
        <v>5</v>
      </c>
      <c r="B1" s="11" t="s">
        <v>6</v>
      </c>
      <c r="C1" s="12" t="s">
        <v>7</v>
      </c>
      <c r="D1" s="13" t="s">
        <v>1</v>
      </c>
      <c r="E1" s="13" t="s">
        <v>3</v>
      </c>
      <c r="F1" s="14" t="s">
        <v>8</v>
      </c>
      <c r="G1" s="12" t="s">
        <v>9</v>
      </c>
      <c r="H1" s="15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2" t="s">
        <v>16</v>
      </c>
      <c r="O1" s="12" t="s">
        <v>17</v>
      </c>
      <c r="P1" s="15" t="s">
        <v>18</v>
      </c>
      <c r="Q1" s="16" t="s">
        <v>19</v>
      </c>
      <c r="R1" s="17" t="s">
        <v>20</v>
      </c>
      <c r="S1" s="18" t="s">
        <v>21</v>
      </c>
      <c r="T1" s="19" t="s">
        <v>22</v>
      </c>
      <c r="U1" s="20" t="s">
        <v>23</v>
      </c>
      <c r="V1" s="21" t="s">
        <v>24</v>
      </c>
      <c r="W1" s="22" t="s">
        <v>25</v>
      </c>
      <c r="X1" s="22" t="s">
        <v>26</v>
      </c>
      <c r="Y1" s="22" t="s">
        <v>27</v>
      </c>
      <c r="Z1" s="23" t="s">
        <v>28</v>
      </c>
      <c r="AA1" s="24" t="s">
        <v>29</v>
      </c>
      <c r="AB1" s="25" t="s">
        <v>30</v>
      </c>
      <c r="AC1" s="26" t="s">
        <v>31</v>
      </c>
      <c r="AD1" s="11" t="s">
        <v>32</v>
      </c>
      <c r="AE1" s="27" t="s">
        <v>33</v>
      </c>
      <c r="AF1" s="11" t="s">
        <v>34</v>
      </c>
      <c r="AG1" s="28" t="s">
        <v>35</v>
      </c>
      <c r="AH1" s="27" t="s">
        <v>36</v>
      </c>
      <c r="AI1" s="27" t="s">
        <v>37</v>
      </c>
      <c r="AJ1" s="28" t="s">
        <v>38</v>
      </c>
      <c r="AK1" s="27" t="s">
        <v>39</v>
      </c>
      <c r="AL1" s="28" t="s">
        <v>40</v>
      </c>
      <c r="AM1" s="27" t="s">
        <v>41</v>
      </c>
      <c r="AN1" s="28" t="s">
        <v>42</v>
      </c>
      <c r="AO1" s="27" t="s">
        <v>43</v>
      </c>
      <c r="AP1" s="27" t="s">
        <v>44</v>
      </c>
      <c r="AQ1" s="21" t="s">
        <v>45</v>
      </c>
      <c r="AR1" s="28" t="s">
        <v>46</v>
      </c>
      <c r="AS1" s="27" t="s">
        <v>47</v>
      </c>
      <c r="AT1" s="27" t="s">
        <v>48</v>
      </c>
      <c r="AU1" s="29" t="s">
        <v>49</v>
      </c>
      <c r="AV1" s="30" t="s">
        <v>50</v>
      </c>
      <c r="AW1" s="29" t="s">
        <v>51</v>
      </c>
      <c r="AX1" s="29" t="s">
        <v>52</v>
      </c>
      <c r="AY1" s="31" t="s">
        <v>53</v>
      </c>
      <c r="AZ1" s="32" t="s">
        <v>54</v>
      </c>
      <c r="BA1" s="24" t="s">
        <v>55</v>
      </c>
    </row>
    <row r="2" spans="1:53" ht="77.099999999999994" customHeight="1" x14ac:dyDescent="0.25">
      <c r="A2" s="33">
        <v>1</v>
      </c>
      <c r="B2" s="34"/>
      <c r="C2" s="34"/>
      <c r="D2" s="34" t="s">
        <v>2</v>
      </c>
      <c r="E2" s="34"/>
      <c r="F2" s="34" t="s">
        <v>4</v>
      </c>
      <c r="G2" s="34" t="s">
        <v>0</v>
      </c>
      <c r="H2" s="34" t="s">
        <v>65</v>
      </c>
      <c r="I2" s="34" t="s">
        <v>56</v>
      </c>
      <c r="J2" s="34" t="s">
        <v>57</v>
      </c>
      <c r="K2" s="34" t="s">
        <v>58</v>
      </c>
      <c r="L2" s="35" t="s">
        <v>59</v>
      </c>
      <c r="M2" s="34" t="s">
        <v>60</v>
      </c>
      <c r="N2" s="1"/>
      <c r="O2" s="1"/>
      <c r="P2" s="34" t="s">
        <v>61</v>
      </c>
      <c r="Q2" s="36"/>
      <c r="R2" s="37"/>
      <c r="S2" s="38">
        <v>26.57</v>
      </c>
      <c r="T2" s="39">
        <v>26.57</v>
      </c>
      <c r="U2" s="40"/>
      <c r="V2" s="34" t="s">
        <v>62</v>
      </c>
      <c r="W2" s="41">
        <v>60</v>
      </c>
      <c r="X2" s="41">
        <v>48</v>
      </c>
      <c r="Y2" s="41">
        <v>23</v>
      </c>
      <c r="Z2" s="37">
        <v>2</v>
      </c>
      <c r="AA2" s="42">
        <v>1</v>
      </c>
      <c r="AB2" s="43">
        <f>IF(W2="","",W2*X2*Y2/1000000)</f>
        <v>6.6000000000000003E-2</v>
      </c>
      <c r="AC2" s="42">
        <f>IF(AA2="","",65/AB2*AA2)</f>
        <v>985</v>
      </c>
      <c r="AD2" s="44">
        <v>3400</v>
      </c>
      <c r="AE2" s="45">
        <f>IF(ISERROR(AD2/AC2),"",AD2/AC2)</f>
        <v>3.45</v>
      </c>
      <c r="AF2" s="34" t="s">
        <v>63</v>
      </c>
      <c r="AG2" s="46">
        <f>4.4%+10%</f>
        <v>0.14399999999999999</v>
      </c>
      <c r="AH2" s="45">
        <f>IF(ISERROR(T2*AG2),"",T2*AG2)</f>
        <v>3.83</v>
      </c>
      <c r="AI2" s="45">
        <f>IF(ISERROR(T2+AE2+AH2),"",T2+AE2+AH2)</f>
        <v>33.85</v>
      </c>
      <c r="AJ2" s="46">
        <v>0.06</v>
      </c>
      <c r="AK2" s="45">
        <f>IF(ISERROR(AW2*AJ2),"",AW2*AJ2)</f>
        <v>3.43</v>
      </c>
      <c r="AL2" s="46">
        <v>0.1</v>
      </c>
      <c r="AM2" s="45">
        <f>IF(ISERROR(AW2*AL2),"",AW2*AL2)</f>
        <v>5.71</v>
      </c>
      <c r="AN2" s="46">
        <v>0.1</v>
      </c>
      <c r="AO2" s="45">
        <f>IF(ISERROR(AW2*AN2),"",AW2*AN2)</f>
        <v>5.71</v>
      </c>
      <c r="AP2" s="45">
        <f>IF((AX2-AW2)&lt;2.5,2.5-(AX2-AW2),0)</f>
        <v>0</v>
      </c>
      <c r="AQ2" s="34"/>
      <c r="AR2" s="46"/>
      <c r="AS2" s="45"/>
      <c r="AT2" s="45">
        <f>IF(ISERROR(AK2+AM2+AO2+AP2+AS2),"",AK2+AM2+AO2+AP2+AS2)</f>
        <v>14.85</v>
      </c>
      <c r="AU2" s="45">
        <f>IF(ISERROR(AI2+AT2),"",AI2+AT2)</f>
        <v>48.7</v>
      </c>
      <c r="AV2" s="47">
        <f>IF(ISERROR((AW2-AU2)/AW2),"",(AW2-AU2)/AW2)</f>
        <v>0.14799999999999999</v>
      </c>
      <c r="AW2" s="45">
        <f>IF(AX2="","",AX2/1.05)</f>
        <v>57.14</v>
      </c>
      <c r="AX2" s="45">
        <f>IF(ISERROR(AY2*(1-AZ2)),"",AY2*(1-AZ2))</f>
        <v>60</v>
      </c>
      <c r="AY2" s="45">
        <v>119.99</v>
      </c>
      <c r="AZ2" s="46">
        <v>0.5</v>
      </c>
      <c r="BA2" s="42">
        <v>600</v>
      </c>
    </row>
    <row r="3" spans="1:53" ht="75" customHeight="1" x14ac:dyDescent="0.25">
      <c r="A3" s="33">
        <v>2</v>
      </c>
      <c r="B3" s="34"/>
      <c r="C3" s="34"/>
      <c r="D3" s="34" t="s">
        <v>2</v>
      </c>
      <c r="E3" s="34"/>
      <c r="F3" s="34" t="s">
        <v>4</v>
      </c>
      <c r="G3" s="34" t="s">
        <v>0</v>
      </c>
      <c r="H3" s="34" t="s">
        <v>65</v>
      </c>
      <c r="I3" s="34" t="s">
        <v>56</v>
      </c>
      <c r="J3" s="34" t="s">
        <v>57</v>
      </c>
      <c r="K3" s="34" t="s">
        <v>58</v>
      </c>
      <c r="L3" s="35" t="s">
        <v>64</v>
      </c>
      <c r="M3" s="34" t="s">
        <v>60</v>
      </c>
      <c r="N3" s="34"/>
      <c r="O3" s="34"/>
      <c r="P3" s="34" t="s">
        <v>61</v>
      </c>
      <c r="Q3" s="36"/>
      <c r="R3" s="37"/>
      <c r="S3" s="38">
        <v>29.48</v>
      </c>
      <c r="T3" s="39">
        <v>29.48</v>
      </c>
      <c r="U3" s="45"/>
      <c r="V3" s="34" t="s">
        <v>62</v>
      </c>
      <c r="W3" s="41">
        <v>60</v>
      </c>
      <c r="X3" s="41">
        <v>48</v>
      </c>
      <c r="Y3" s="41">
        <v>31</v>
      </c>
      <c r="Z3" s="37">
        <v>2</v>
      </c>
      <c r="AA3" s="42">
        <v>1</v>
      </c>
      <c r="AB3" s="43">
        <f>IF(W3="","",W3*X3*Y3/1000000)</f>
        <v>8.8999999999999996E-2</v>
      </c>
      <c r="AC3" s="42">
        <f>IF(AA3="","",65/AB3*AA3)</f>
        <v>730</v>
      </c>
      <c r="AD3" s="44">
        <v>3400</v>
      </c>
      <c r="AE3" s="45">
        <f>IF(ISERROR(AD3/AC3),"",AD3/AC3)</f>
        <v>4.66</v>
      </c>
      <c r="AF3" s="34" t="s">
        <v>63</v>
      </c>
      <c r="AG3" s="46">
        <f>4.4%+10%</f>
        <v>0.14399999999999999</v>
      </c>
      <c r="AH3" s="45">
        <f>IF(ISERROR(T3*AG3),"",T3*AG3)</f>
        <v>4.25</v>
      </c>
      <c r="AI3" s="45">
        <f>IF(ISERROR(T3+AE3+AH3),"",T3+AE3+AH3)</f>
        <v>38.39</v>
      </c>
      <c r="AJ3" s="46">
        <v>0.06</v>
      </c>
      <c r="AK3" s="45">
        <f>IF(ISERROR(AW3*AJ3),"",AW3*AJ3)</f>
        <v>4</v>
      </c>
      <c r="AL3" s="46">
        <v>0.1</v>
      </c>
      <c r="AM3" s="45">
        <f>IF(ISERROR(AW3*AL3),"",AW3*AL3)</f>
        <v>6.67</v>
      </c>
      <c r="AN3" s="46">
        <v>0.1</v>
      </c>
      <c r="AO3" s="45">
        <f>IF(ISERROR(AW3*AN3),"",AW3*AN3)</f>
        <v>6.67</v>
      </c>
      <c r="AP3" s="45">
        <f>IF((AX3-AW3)&lt;2.5,2.5-(AX3-AW3),0)</f>
        <v>0</v>
      </c>
      <c r="AQ3" s="34"/>
      <c r="AR3" s="46"/>
      <c r="AS3" s="45"/>
      <c r="AT3" s="45">
        <f>IF(ISERROR(AK3+AM3+AO3+AP3+AS3),"",AK3+AM3+AO3+AP3+AS3)</f>
        <v>17.34</v>
      </c>
      <c r="AU3" s="45">
        <f>IF(ISERROR(AI3+AT3),"",AI3+AT3)</f>
        <v>55.73</v>
      </c>
      <c r="AV3" s="47">
        <f>IF(ISERROR((AW3-AU3)/AW3),"",(AW3-AU3)/AW3)</f>
        <v>0.16400000000000001</v>
      </c>
      <c r="AW3" s="45">
        <f>IF(AX3="","",AX3/1.05)</f>
        <v>66.67</v>
      </c>
      <c r="AX3" s="45">
        <f>IF(ISERROR(AY3*(1-AZ3)),"",AY3*(1-AZ3))</f>
        <v>70</v>
      </c>
      <c r="AY3" s="45">
        <v>139.99</v>
      </c>
      <c r="AZ3" s="46">
        <v>0.5</v>
      </c>
      <c r="BA3" s="42">
        <v>400</v>
      </c>
    </row>
  </sheetData>
  <protectedRanges>
    <protectedRange sqref="AG9" name="Range1_1"/>
    <protectedRange sqref="AF2" name="Range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 D3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V2 V3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E2:E3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F2:F3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P2:P3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3" master="" otherUserPermission="visible">
    <arrUserId title="Range1_1" rangeCreator="" othersAccessPermission="edit"/>
    <arrUserId title="Range1" rangeCreator="" othersAccessPermission="edit"/>
  </rangeList>
  <rangeList sheetStid="7" master="" otherUserPermission="visible"/>
  <rangeList sheetStid="6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2025-11-23T02:26:00Z</dcterms:created>
  <dcterms:modified xsi:type="dcterms:W3CDTF">2026-04-28T03:10:51Z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12213C573BF34CBE8DBBBA9038D2420B_12</vt:lpwstr>
  </property>
  <property fmtid="{D5CDD505-2E9C-101B-9397-08002B2CF9AE}" pid="4" name="CalculationRule">
    <vt:i4>0</vt:i4>
  </property>
</Properties>
</file>