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J3" i="1" l="1"/>
  <c r="BG3" i="1"/>
  <c r="BA3" i="1"/>
  <c r="AX3" i="1"/>
  <c r="AU3" i="1"/>
  <c r="AR3" i="1"/>
  <c r="AP3" i="1"/>
  <c r="AN3" i="1"/>
  <c r="AL3" i="1"/>
  <c r="BB3" i="1" s="1"/>
  <c r="AD3" i="1"/>
  <c r="AF3" i="1" s="1"/>
  <c r="AC3" i="1"/>
  <c r="U3" i="1"/>
  <c r="BJ2" i="1"/>
  <c r="BG2" i="1"/>
  <c r="BB2" i="1"/>
  <c r="BA2" i="1"/>
  <c r="AX2" i="1"/>
  <c r="AU2" i="1"/>
  <c r="AR2" i="1"/>
  <c r="AP2" i="1"/>
  <c r="AN2" i="1"/>
  <c r="AL2" i="1"/>
  <c r="AC2" i="1"/>
  <c r="AD2" i="1" s="1"/>
  <c r="AF2" i="1" s="1"/>
  <c r="U2" i="1"/>
  <c r="AI2" i="1" s="1"/>
  <c r="AJ3" i="1" l="1"/>
  <c r="BC3" i="1" s="1"/>
  <c r="AJ2" i="1"/>
  <c r="BC2" i="1" s="1"/>
  <c r="AI3" i="1"/>
  <c r="BI3" i="1" l="1"/>
  <c r="BD3" i="1"/>
  <c r="BD2" i="1"/>
  <c r="BI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<sst xmlns="http://schemas.openxmlformats.org/spreadsheetml/2006/main" count="92" uniqueCount="81">
  <si>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</si>
  <si>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</si>
  <si>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</si>
  <si>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</si>
  <si>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</si>
  <si>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</si>
  <si>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</si>
  <si>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</si>
  <si>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</si>
  <si>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</si>
  <si>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</si>
  <si>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</si>
  <si>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</si>
  <si>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</si>
  <si>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</si>
  <si>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</si>
  <si>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</si>
  <si>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</si>
  <si>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</si>
  <si>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</si>
  <si>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</si>
  <si>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</si>
  <si>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</si>
  <si>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</si>
  <si>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</si>
  <si>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</si>
  <si>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</si>
  <si>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</si>
  <si>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</si>
  <si>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</si>
  <si>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</si>
  <si>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</si>
  <si>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</si>
  <si>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</si>
  <si>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</si>
  <si>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</si>
  <si>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</si>
  <si>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</si>
  <si>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</si>
  <si>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</si>
  <si>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</si>
  <si>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</si>
  <si>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</si>
  <si>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Material-Short</t>
  </si>
  <si>
    <t>LDP Cost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</si>
  <si>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</si>
  <si>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</si>
  <si>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</si>
  <si>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</si>
  <si>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</si>
  <si>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</si>
  <si>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</si>
  <si>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</si>
  <si>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</si>
  <si>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</si>
  <si>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</si>
  <si>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</si>
  <si>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</si>
  <si>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</si>
  <si>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</si>
  <si>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</si>
  <si>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</si>
  <si>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</si>
  <si>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COMFORTER (SET)</t>
  </si>
  <si>
    <t>90x90"(1)
20x26"(2)</t>
  </si>
  <si>
    <t>Set</t>
  </si>
  <si>
    <t>9404.40.9022</t>
  </si>
  <si>
    <t>royalty</t>
  </si>
  <si>
    <t>104x90"(1) 
20x36"(2)</t>
  </si>
  <si>
    <t>Serta</t>
  </si>
  <si>
    <t>Serta 5.5%</t>
  </si>
  <si>
    <t>Solid Jacq Plush rev to Prewashed Microfiber</t>
  </si>
  <si>
    <t>100% polyester Serta Solid Jacq Plush rev. SLD Prewashed Microfiber Comforter 3PC set</t>
    <phoneticPr fontId="9" type="noConversion"/>
  </si>
  <si>
    <t>Sld Jaca Plush SLD Prewashed Microfiber Cmf 3PC Set</t>
  </si>
  <si>
    <t>COMFORTER: 260gsm solid jacquard waffle plush rev. to 95gsm prewashed solid Microfiber with Protecht Treatment, knife edge, 6oz/y2 fiber fill, jump tack quilting; 
SHAMS: solid jacquard waffle plush rev. to microtec; knife edge, 4'' overlap openning at back;
PACKAGING: wired VZB; 2 sets per ctn</t>
  </si>
  <si>
    <t>COMFORTER: 100% polyester; 
SHAMS: 100% polyester;
Filling: 100% polyester</t>
    <phoneticPr fontId="9" type="noConversion"/>
  </si>
  <si>
    <t>White</t>
  </si>
  <si>
    <t>100% polyester Serta Solid Jacq Plush rev. SLD Prewashed Microfiber Comforter 3PC set</t>
    <phoneticPr fontId="9" type="noConversion"/>
  </si>
  <si>
    <t>COMFORTER: 100% polyester; 
SHAMS: 100% polyester;
Filling: 100% polyester</t>
    <phoneticPr fontId="9" type="noConversion"/>
  </si>
  <si>
    <t>ST10-4803</t>
  </si>
  <si>
    <t>ST10-4804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</si>
</sst>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8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14" applyFill="1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0" fontId="1" fillId="9" borderId="1" xfId="0" applyFont="1" applyFill="1" applyBorder="1"/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" xfId="14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Woolrich%20Faux%20Cashmere%20to%20Plush%20Cmf%203PC%20Set%20commit%204.15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Serta%20Jacq%20Plush%20to%20Cooling%20Microfiber%20Cmf%203PC%20Set%20commit%204.15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3"/>
  <sheetViews>
    <sheetView tabSelected="1" topLeftCell="K1" workbookViewId="0">
      <selection activeCell="O2" sqref="O2:O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2" s="31" customFormat="1" ht="68.099999999999994" customHeight="1" x14ac:dyDescent="0.25">
      <c r="A1" s="10" t="s">
        <v>9</v>
      </c>
      <c r="B1" s="10" t="s">
        <v>10</v>
      </c>
      <c r="C1" s="11" t="s">
        <v>11</v>
      </c>
      <c r="D1" s="12" t="s">
        <v>3</v>
      </c>
      <c r="E1" s="12" t="s">
        <v>2</v>
      </c>
      <c r="F1" s="13" t="s">
        <v>4</v>
      </c>
      <c r="G1" s="11" t="s">
        <v>8</v>
      </c>
      <c r="H1" s="14" t="s">
        <v>12</v>
      </c>
      <c r="I1" s="2" t="s">
        <v>1</v>
      </c>
      <c r="J1" s="14" t="s">
        <v>13</v>
      </c>
      <c r="K1" s="2" t="s">
        <v>43</v>
      </c>
      <c r="L1" s="14" t="s">
        <v>14</v>
      </c>
      <c r="M1" s="14" t="s">
        <v>5</v>
      </c>
      <c r="N1" s="11" t="s">
        <v>15</v>
      </c>
      <c r="O1" s="11" t="s">
        <v>0</v>
      </c>
      <c r="P1" s="11" t="s">
        <v>16</v>
      </c>
      <c r="Q1" s="2" t="s">
        <v>17</v>
      </c>
      <c r="R1" s="15" t="s">
        <v>18</v>
      </c>
      <c r="S1" s="16" t="s">
        <v>19</v>
      </c>
      <c r="T1" s="3" t="s">
        <v>20</v>
      </c>
      <c r="U1" s="17" t="s">
        <v>21</v>
      </c>
      <c r="V1" s="18" t="s">
        <v>22</v>
      </c>
      <c r="W1" s="19" t="s">
        <v>6</v>
      </c>
      <c r="X1" s="20" t="s">
        <v>23</v>
      </c>
      <c r="Y1" s="20" t="s">
        <v>24</v>
      </c>
      <c r="Z1" s="20" t="s">
        <v>25</v>
      </c>
      <c r="AA1" s="21" t="s">
        <v>26</v>
      </c>
      <c r="AB1" s="22" t="s">
        <v>27</v>
      </c>
      <c r="AC1" s="4" t="s">
        <v>28</v>
      </c>
      <c r="AD1" s="5" t="s">
        <v>29</v>
      </c>
      <c r="AE1" s="10" t="s">
        <v>30</v>
      </c>
      <c r="AF1" s="6" t="s">
        <v>31</v>
      </c>
      <c r="AG1" s="10" t="s">
        <v>32</v>
      </c>
      <c r="AH1" s="23" t="s">
        <v>33</v>
      </c>
      <c r="AI1" s="7" t="s">
        <v>34</v>
      </c>
      <c r="AJ1" s="6" t="s">
        <v>44</v>
      </c>
      <c r="AK1" s="23" t="s">
        <v>35</v>
      </c>
      <c r="AL1" s="6" t="s">
        <v>36</v>
      </c>
      <c r="AM1" s="23" t="s">
        <v>45</v>
      </c>
      <c r="AN1" s="6" t="s">
        <v>46</v>
      </c>
      <c r="AO1" s="23" t="s">
        <v>47</v>
      </c>
      <c r="AP1" s="6" t="s">
        <v>48</v>
      </c>
      <c r="AQ1" s="24" t="s">
        <v>49</v>
      </c>
      <c r="AR1" s="6" t="s">
        <v>50</v>
      </c>
      <c r="AS1" s="19" t="s">
        <v>37</v>
      </c>
      <c r="AT1" s="23" t="s">
        <v>38</v>
      </c>
      <c r="AU1" s="6" t="s">
        <v>39</v>
      </c>
      <c r="AV1" s="10" t="s">
        <v>51</v>
      </c>
      <c r="AW1" s="23" t="s">
        <v>52</v>
      </c>
      <c r="AX1" s="6" t="s">
        <v>53</v>
      </c>
      <c r="AY1" s="10" t="s">
        <v>54</v>
      </c>
      <c r="AZ1" s="23" t="s">
        <v>55</v>
      </c>
      <c r="BA1" s="6" t="s">
        <v>56</v>
      </c>
      <c r="BB1" s="6" t="s">
        <v>57</v>
      </c>
      <c r="BC1" s="25" t="s">
        <v>58</v>
      </c>
      <c r="BD1" s="26" t="s">
        <v>59</v>
      </c>
      <c r="BE1" s="27" t="s">
        <v>60</v>
      </c>
      <c r="BF1" s="28" t="s">
        <v>61</v>
      </c>
      <c r="BG1" s="29" t="s">
        <v>62</v>
      </c>
      <c r="BH1" s="10" t="s">
        <v>40</v>
      </c>
      <c r="BI1" s="30" t="s">
        <v>41</v>
      </c>
      <c r="BJ1" s="30" t="s">
        <v>42</v>
      </c>
    </row>
    <row r="2" spans="1:62" s="31" customFormat="1" ht="115.5" customHeight="1" x14ac:dyDescent="0.25">
      <c r="A2" s="32">
        <v>1</v>
      </c>
      <c r="B2" s="33"/>
      <c r="C2" s="34"/>
      <c r="D2" s="34" t="s">
        <v>69</v>
      </c>
      <c r="E2" s="34" t="s">
        <v>70</v>
      </c>
      <c r="F2" s="34" t="s">
        <v>63</v>
      </c>
      <c r="G2" s="35" t="s">
        <v>71</v>
      </c>
      <c r="H2" s="35" t="s">
        <v>72</v>
      </c>
      <c r="I2" s="35" t="s">
        <v>73</v>
      </c>
      <c r="J2" s="35" t="s">
        <v>74</v>
      </c>
      <c r="K2" s="35" t="s">
        <v>75</v>
      </c>
      <c r="L2" s="34" t="s">
        <v>64</v>
      </c>
      <c r="M2" s="35" t="s">
        <v>76</v>
      </c>
      <c r="N2" s="34"/>
      <c r="O2" s="48" t="s">
        <v>79</v>
      </c>
      <c r="P2" s="36"/>
      <c r="Q2" s="34" t="s">
        <v>65</v>
      </c>
      <c r="R2" s="37"/>
      <c r="S2" s="38"/>
      <c r="T2" s="8"/>
      <c r="U2" s="47">
        <f>[2]CCD!B11</f>
        <v>0</v>
      </c>
      <c r="V2" s="39">
        <v>14.18</v>
      </c>
      <c r="W2" s="34" t="s">
        <v>7</v>
      </c>
      <c r="X2" s="40">
        <v>58</v>
      </c>
      <c r="Y2" s="40">
        <v>53</v>
      </c>
      <c r="Z2" s="40">
        <v>33</v>
      </c>
      <c r="AA2" s="38"/>
      <c r="AB2" s="41">
        <v>2</v>
      </c>
      <c r="AC2" s="42">
        <f>IF(X2="","",X2*Y2*Z2/1000000)</f>
        <v>0.101442</v>
      </c>
      <c r="AD2" s="43">
        <f>IF(AB2="","",65/AC2*AB2)</f>
        <v>1281.5204747540465</v>
      </c>
      <c r="AE2" s="34">
        <v>3300</v>
      </c>
      <c r="AF2" s="44">
        <f>IF(ISERROR(AE2/AD2),"",AE2/AD2)</f>
        <v>2.5750661538461541</v>
      </c>
      <c r="AG2" s="34" t="s">
        <v>66</v>
      </c>
      <c r="AH2" s="45">
        <v>0.22800000000000001</v>
      </c>
      <c r="AI2" s="44">
        <f>IF(ISERROR(U2*AH2),"",U2*AH2)</f>
        <v>0</v>
      </c>
      <c r="AJ2" s="44">
        <f t="shared" ref="AJ2:AJ3" si="0">IF(ISERROR(U2+AF2+AI2),"",U2+AF2+AI2)</f>
        <v>2.5750661538461541</v>
      </c>
      <c r="AK2" s="45">
        <v>0.01</v>
      </c>
      <c r="AL2" s="44">
        <f t="shared" ref="AL2:AL3" si="1">IF(ISERROR(BE2*AK2),"",BE2*AK2)</f>
        <v>0.25</v>
      </c>
      <c r="AM2" s="45"/>
      <c r="AN2" s="44">
        <f t="shared" ref="AN2:AN3" si="2">IF(ISERROR(BE2*AM2),"",BE2*AM2)</f>
        <v>0</v>
      </c>
      <c r="AO2" s="45"/>
      <c r="AP2" s="44">
        <f t="shared" ref="AP2:AP3" si="3">IF(ISERROR(BE2*AO2),"",BE2*AO2)</f>
        <v>0</v>
      </c>
      <c r="AQ2" s="45"/>
      <c r="AR2" s="44">
        <f>IF(ISERROR(BE2*AQ2),"",BE2*AQ2)</f>
        <v>0</v>
      </c>
      <c r="AS2" s="34" t="s">
        <v>67</v>
      </c>
      <c r="AT2" s="45">
        <v>0.06</v>
      </c>
      <c r="AU2" s="44">
        <f t="shared" ref="AU2:AU3" si="4">IF(ISERROR(BE2*AT2),"",BE2*AT2)</f>
        <v>1.5</v>
      </c>
      <c r="AV2" s="44"/>
      <c r="AW2" s="45"/>
      <c r="AX2" s="44">
        <f>IF(ISERROR(BE2*AW2),"",BE2*AW2)</f>
        <v>0</v>
      </c>
      <c r="AY2" s="44"/>
      <c r="AZ2" s="45"/>
      <c r="BA2" s="44">
        <f>IF(ISERROR(BE2*AZ2),"",BE2*AZ2)</f>
        <v>0</v>
      </c>
      <c r="BB2" s="44">
        <f t="shared" ref="BB2:BB3" si="5">IF(ISERROR(AL2+AN2+AP2+AU2),"",AL2+AN2+AP2+AU2)</f>
        <v>1.75</v>
      </c>
      <c r="BC2" s="44">
        <f t="shared" ref="BC2:BC3" si="6">IF(ISERROR(AJ2+BB2),"",AJ2+BB2)</f>
        <v>4.3250661538461541</v>
      </c>
      <c r="BD2" s="9">
        <f t="shared" ref="BD2:BD3" si="7">IF(ISERROR((BE2-BC2)/BE2),"",(BE2-BC2)/BE2)</f>
        <v>0.8269973538461538</v>
      </c>
      <c r="BE2" s="39">
        <v>25</v>
      </c>
      <c r="BF2" s="39">
        <v>49.99</v>
      </c>
      <c r="BG2" s="9">
        <f>IF(ISERROR((BF2-BE2)/BF2),"",(BF2-BE2)/BF2)</f>
        <v>0.49989997999599922</v>
      </c>
      <c r="BH2" s="46">
        <v>1000</v>
      </c>
      <c r="BI2" s="44">
        <f>IF(ISERROR(BC2*BH2),"",BC2*BH2)</f>
        <v>4325.0661538461545</v>
      </c>
      <c r="BJ2" s="44">
        <f>IF(ISERROR(BE2*BH2),"",BE2*BH2)</f>
        <v>25000</v>
      </c>
    </row>
    <row r="3" spans="1:62" s="31" customFormat="1" ht="115.5" customHeight="1" x14ac:dyDescent="0.25">
      <c r="A3" s="32">
        <v>2</v>
      </c>
      <c r="B3" s="34"/>
      <c r="C3" s="34"/>
      <c r="D3" s="34" t="s">
        <v>69</v>
      </c>
      <c r="E3" s="34" t="s">
        <v>70</v>
      </c>
      <c r="F3" s="34" t="s">
        <v>63</v>
      </c>
      <c r="G3" s="35" t="s">
        <v>71</v>
      </c>
      <c r="H3" s="35" t="s">
        <v>77</v>
      </c>
      <c r="I3" s="35" t="s">
        <v>73</v>
      </c>
      <c r="J3" s="35" t="s">
        <v>74</v>
      </c>
      <c r="K3" s="35" t="s">
        <v>78</v>
      </c>
      <c r="L3" s="34" t="s">
        <v>68</v>
      </c>
      <c r="M3" s="35" t="s">
        <v>76</v>
      </c>
      <c r="N3" s="34"/>
      <c r="O3" s="48" t="s">
        <v>80</v>
      </c>
      <c r="P3" s="36"/>
      <c r="Q3" s="34" t="s">
        <v>65</v>
      </c>
      <c r="R3" s="37"/>
      <c r="S3" s="38"/>
      <c r="T3" s="8"/>
      <c r="U3" s="47">
        <f>[2]CCD!C11</f>
        <v>0</v>
      </c>
      <c r="V3" s="39">
        <v>16.22</v>
      </c>
      <c r="W3" s="34" t="s">
        <v>7</v>
      </c>
      <c r="X3" s="40">
        <v>58</v>
      </c>
      <c r="Y3" s="40">
        <v>53</v>
      </c>
      <c r="Z3" s="40">
        <v>38</v>
      </c>
      <c r="AA3" s="38"/>
      <c r="AB3" s="46">
        <v>2</v>
      </c>
      <c r="AC3" s="42">
        <f t="shared" ref="AC3" si="8">IF(X3="","",X3*Y3*Z3/1000000)</f>
        <v>0.116812</v>
      </c>
      <c r="AD3" s="43">
        <f t="shared" ref="AD3" si="9">IF(AB3="","",65/AC3*AB3)</f>
        <v>1112.8993596548301</v>
      </c>
      <c r="AE3" s="34">
        <v>3300</v>
      </c>
      <c r="AF3" s="44">
        <f t="shared" ref="AF3" si="10">IF(ISERROR(AE3/AD3),"",AE3/AD3)</f>
        <v>2.9652276923076921</v>
      </c>
      <c r="AG3" s="34" t="s">
        <v>66</v>
      </c>
      <c r="AH3" s="45">
        <v>0.22800000000000001</v>
      </c>
      <c r="AI3" s="44">
        <f>IF(ISERROR(U3*AH3),"",U3*AH3)</f>
        <v>0</v>
      </c>
      <c r="AJ3" s="44">
        <f t="shared" si="0"/>
        <v>2.9652276923076921</v>
      </c>
      <c r="AK3" s="45">
        <v>0.01</v>
      </c>
      <c r="AL3" s="44">
        <f t="shared" si="1"/>
        <v>0.28000000000000003</v>
      </c>
      <c r="AM3" s="45"/>
      <c r="AN3" s="44">
        <f t="shared" si="2"/>
        <v>0</v>
      </c>
      <c r="AO3" s="45"/>
      <c r="AP3" s="44">
        <f t="shared" si="3"/>
        <v>0</v>
      </c>
      <c r="AQ3" s="45"/>
      <c r="AR3" s="44">
        <f t="shared" ref="AR3" si="11">IF(ISERROR(BE3*AQ3),"",BE3*AQ3)</f>
        <v>0</v>
      </c>
      <c r="AS3" s="34" t="s">
        <v>67</v>
      </c>
      <c r="AT3" s="45">
        <v>0.06</v>
      </c>
      <c r="AU3" s="44">
        <f t="shared" si="4"/>
        <v>1.68</v>
      </c>
      <c r="AV3" s="44"/>
      <c r="AW3" s="45"/>
      <c r="AX3" s="44">
        <f t="shared" ref="AX3" si="12">IF(ISERROR(BE3*AW3),"",BE3*AW3)</f>
        <v>0</v>
      </c>
      <c r="AY3" s="44"/>
      <c r="AZ3" s="45"/>
      <c r="BA3" s="44">
        <f t="shared" ref="BA3" si="13">IF(ISERROR(BE3*AZ3),"",BE3*AZ3)</f>
        <v>0</v>
      </c>
      <c r="BB3" s="44">
        <f t="shared" si="5"/>
        <v>1.96</v>
      </c>
      <c r="BC3" s="44">
        <f t="shared" si="6"/>
        <v>4.9252276923076916</v>
      </c>
      <c r="BD3" s="9">
        <f t="shared" si="7"/>
        <v>0.82409901098901095</v>
      </c>
      <c r="BE3" s="39">
        <v>28</v>
      </c>
      <c r="BF3" s="39">
        <v>59.99</v>
      </c>
      <c r="BG3" s="9">
        <f t="shared" ref="BG3" si="14">IF(ISERROR((BF3-BE3)/BF3),"",(BF3-BE3)/BF3)</f>
        <v>0.53325554259043173</v>
      </c>
      <c r="BH3" s="46">
        <v>1000</v>
      </c>
      <c r="BI3" s="44">
        <f t="shared" ref="BI3" si="15">IF(ISERROR(BC3*BH3),"",BC3*BH3)</f>
        <v>4925.2276923076915</v>
      </c>
      <c r="BJ3" s="44">
        <f t="shared" ref="BJ3" si="16">IF(ISERROR(BE3*BH3),"",BE3*BH3)</f>
        <v>28000</v>
      </c>
    </row>
  </sheetData>
  <protectedRanges>
    <protectedRange sqref="AQ1:AR1 AV1 AY1 BF2:BH3 A2:N3 P2:BD3" name="Range1_2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[2]ValueSelection!#REF!</xm:f>
          </x14:formula1>
          <xm:sqref>F2:F3</xm:sqref>
        </x14:dataValidation>
        <x14:dataValidation type="list" allowBlank="1" showInputMessage="1" showErrorMessage="1">
          <x14:formula1>
            <xm:f>[2]ValueSelection!#REF!</xm:f>
          </x14:formula1>
          <xm:sqref>E2:E3</xm:sqref>
        </x14:dataValidation>
        <x14:dataValidation type="list" allowBlank="1" showInputMessage="1" showErrorMessage="1">
          <x14:formula1>
            <xm:f>[2]Data!#REF!</xm:f>
          </x14:formula1>
          <xm:sqref>Q2:Q3</xm:sqref>
        </x14:dataValidation>
        <x14:dataValidation type="list" allowBlank="1" showInputMessage="1" showErrorMessage="1">
          <x14:formula1>
            <xm:f>[2]Data!#REF!</xm:f>
          </x14:formula1>
          <xm:sqref>W2:W3</xm:sqref>
        </x14:dataValidation>
        <x14:dataValidation type="list" allowBlank="1" showInputMessage="1" showErrorMessage="1">
          <x14:formula1>
            <xm:f>[2]ValueSelection!#REF!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2026-04-17T04:35:14Z</dcterms:modified>
</cp:coreProperties>
</file>