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BE27" i="1" l="1"/>
  <c r="AT27" i="1"/>
  <c r="AQ27" i="1"/>
  <c r="AO27" i="1"/>
  <c r="AM27" i="1"/>
  <c r="AJ27" i="1"/>
  <c r="AD27" i="1"/>
  <c r="AE27" i="1" s="1"/>
  <c r="AG27" i="1" s="1"/>
  <c r="S27" i="1"/>
  <c r="BE26" i="1"/>
  <c r="AT26" i="1"/>
  <c r="AQ26" i="1"/>
  <c r="AO26" i="1"/>
  <c r="AM26" i="1"/>
  <c r="AJ26" i="1"/>
  <c r="AD26" i="1"/>
  <c r="AE26" i="1" s="1"/>
  <c r="AG26" i="1" s="1"/>
  <c r="S26" i="1"/>
  <c r="BE25" i="1"/>
  <c r="AT25" i="1"/>
  <c r="AQ25" i="1"/>
  <c r="AO25" i="1"/>
  <c r="AM25" i="1"/>
  <c r="AJ25" i="1"/>
  <c r="AD25" i="1"/>
  <c r="AE25" i="1" s="1"/>
  <c r="AG25" i="1" s="1"/>
  <c r="S25" i="1"/>
  <c r="BE24" i="1"/>
  <c r="AT24" i="1"/>
  <c r="AQ24" i="1"/>
  <c r="AO24" i="1"/>
  <c r="AM24" i="1"/>
  <c r="AJ24" i="1"/>
  <c r="AG24" i="1"/>
  <c r="AD24" i="1"/>
  <c r="AE24" i="1" s="1"/>
  <c r="S24" i="1"/>
  <c r="BE23" i="1"/>
  <c r="AT23" i="1"/>
  <c r="AQ23" i="1"/>
  <c r="AO23" i="1"/>
  <c r="AM23" i="1"/>
  <c r="AJ23" i="1"/>
  <c r="AD23" i="1"/>
  <c r="AE23" i="1" s="1"/>
  <c r="AG23" i="1" s="1"/>
  <c r="S23" i="1"/>
  <c r="BE22" i="1"/>
  <c r="AT22" i="1"/>
  <c r="AQ22" i="1"/>
  <c r="AO22" i="1"/>
  <c r="AM22" i="1"/>
  <c r="AJ22" i="1"/>
  <c r="AD22" i="1"/>
  <c r="AE22" i="1" s="1"/>
  <c r="AG22" i="1" s="1"/>
  <c r="AK22" i="1" s="1"/>
  <c r="S22" i="1"/>
  <c r="BE21" i="1"/>
  <c r="AT21" i="1"/>
  <c r="AQ21" i="1"/>
  <c r="AO21" i="1"/>
  <c r="AM21" i="1"/>
  <c r="AJ21" i="1"/>
  <c r="AD21" i="1"/>
  <c r="AE21" i="1" s="1"/>
  <c r="AG21" i="1" s="1"/>
  <c r="S21" i="1"/>
  <c r="BE20" i="1"/>
  <c r="AT20" i="1"/>
  <c r="AQ20" i="1"/>
  <c r="AO20" i="1"/>
  <c r="AM20" i="1"/>
  <c r="AJ20" i="1"/>
  <c r="AD20" i="1"/>
  <c r="AE20" i="1" s="1"/>
  <c r="AG20" i="1" s="1"/>
  <c r="S20" i="1"/>
  <c r="BE19" i="1"/>
  <c r="AT19" i="1"/>
  <c r="AQ19" i="1"/>
  <c r="AO19" i="1"/>
  <c r="AM19" i="1"/>
  <c r="AJ19" i="1"/>
  <c r="AD19" i="1"/>
  <c r="AE19" i="1" s="1"/>
  <c r="AG19" i="1" s="1"/>
  <c r="AK19" i="1" s="1"/>
  <c r="S19" i="1"/>
  <c r="BE18" i="1"/>
  <c r="AT18" i="1"/>
  <c r="AQ18" i="1"/>
  <c r="AO18" i="1"/>
  <c r="AM18" i="1"/>
  <c r="AJ18" i="1"/>
  <c r="AD18" i="1"/>
  <c r="AE18" i="1" s="1"/>
  <c r="AG18" i="1" s="1"/>
  <c r="S18" i="1"/>
  <c r="BE17" i="1"/>
  <c r="AT17" i="1"/>
  <c r="AQ17" i="1"/>
  <c r="AO17" i="1"/>
  <c r="AM17" i="1"/>
  <c r="AJ17" i="1"/>
  <c r="AD17" i="1"/>
  <c r="AE17" i="1" s="1"/>
  <c r="AG17" i="1" s="1"/>
  <c r="AK17" i="1" s="1"/>
  <c r="S17" i="1"/>
  <c r="BE16" i="1"/>
  <c r="AT16" i="1"/>
  <c r="AQ16" i="1"/>
  <c r="AO16" i="1"/>
  <c r="AM16" i="1"/>
  <c r="AJ16" i="1"/>
  <c r="AD16" i="1"/>
  <c r="AE16" i="1" s="1"/>
  <c r="AG16" i="1" s="1"/>
  <c r="S16" i="1"/>
  <c r="BE15" i="1"/>
  <c r="AT15" i="1"/>
  <c r="AQ15" i="1"/>
  <c r="AO15" i="1"/>
  <c r="AM15" i="1"/>
  <c r="AJ15" i="1"/>
  <c r="AD15" i="1"/>
  <c r="AE15" i="1" s="1"/>
  <c r="AG15" i="1" s="1"/>
  <c r="S15" i="1"/>
  <c r="BE14" i="1"/>
  <c r="AT14" i="1"/>
  <c r="AQ14" i="1"/>
  <c r="AO14" i="1"/>
  <c r="AM14" i="1"/>
  <c r="AJ14" i="1"/>
  <c r="AD14" i="1"/>
  <c r="AE14" i="1" s="1"/>
  <c r="AG14" i="1" s="1"/>
  <c r="S14" i="1"/>
  <c r="BE13" i="1"/>
  <c r="AT13" i="1"/>
  <c r="AQ13" i="1"/>
  <c r="AO13" i="1"/>
  <c r="AM13" i="1"/>
  <c r="AJ13" i="1"/>
  <c r="AD13" i="1"/>
  <c r="AE13" i="1" s="1"/>
  <c r="AG13" i="1" s="1"/>
  <c r="S13" i="1"/>
  <c r="BE12" i="1"/>
  <c r="AT12" i="1"/>
  <c r="AQ12" i="1"/>
  <c r="AO12" i="1"/>
  <c r="AM12" i="1"/>
  <c r="AJ12" i="1"/>
  <c r="AD12" i="1"/>
  <c r="AE12" i="1" s="1"/>
  <c r="AG12" i="1" s="1"/>
  <c r="S12" i="1"/>
  <c r="BE11" i="1"/>
  <c r="AT11" i="1"/>
  <c r="AQ11" i="1"/>
  <c r="AO11" i="1"/>
  <c r="AM11" i="1"/>
  <c r="AJ11" i="1"/>
  <c r="AD11" i="1"/>
  <c r="AE11" i="1" s="1"/>
  <c r="AG11" i="1" s="1"/>
  <c r="AK11" i="1" s="1"/>
  <c r="S11" i="1"/>
  <c r="BE10" i="1"/>
  <c r="AT10" i="1"/>
  <c r="AQ10" i="1"/>
  <c r="AO10" i="1"/>
  <c r="AM10" i="1"/>
  <c r="AJ10" i="1"/>
  <c r="AD10" i="1"/>
  <c r="AE10" i="1" s="1"/>
  <c r="AG10" i="1" s="1"/>
  <c r="S10" i="1"/>
  <c r="BE9" i="1"/>
  <c r="AT9" i="1"/>
  <c r="AQ9" i="1"/>
  <c r="AO9" i="1"/>
  <c r="AM9" i="1"/>
  <c r="AJ9" i="1"/>
  <c r="AD9" i="1"/>
  <c r="AE9" i="1" s="1"/>
  <c r="AG9" i="1" s="1"/>
  <c r="S9" i="1"/>
  <c r="BE8" i="1"/>
  <c r="AT8" i="1"/>
  <c r="AQ8" i="1"/>
  <c r="AO8" i="1"/>
  <c r="AM8" i="1"/>
  <c r="AJ8" i="1"/>
  <c r="AD8" i="1"/>
  <c r="AE8" i="1" s="1"/>
  <c r="AG8" i="1" s="1"/>
  <c r="S8" i="1"/>
  <c r="BE7" i="1"/>
  <c r="AT7" i="1"/>
  <c r="AQ7" i="1"/>
  <c r="AO7" i="1"/>
  <c r="AM7" i="1"/>
  <c r="AJ7" i="1"/>
  <c r="AD7" i="1"/>
  <c r="AE7" i="1" s="1"/>
  <c r="AG7" i="1" s="1"/>
  <c r="S7" i="1"/>
  <c r="BE6" i="1"/>
  <c r="AT6" i="1"/>
  <c r="AQ6" i="1"/>
  <c r="AO6" i="1"/>
  <c r="AM6" i="1"/>
  <c r="AJ6" i="1"/>
  <c r="AD6" i="1"/>
  <c r="AE6" i="1" s="1"/>
  <c r="AG6" i="1" s="1"/>
  <c r="S6" i="1"/>
  <c r="BE5" i="1"/>
  <c r="AT5" i="1"/>
  <c r="AQ5" i="1"/>
  <c r="AO5" i="1"/>
  <c r="AM5" i="1"/>
  <c r="AJ5" i="1"/>
  <c r="AD5" i="1"/>
  <c r="AE5" i="1" s="1"/>
  <c r="AG5" i="1" s="1"/>
  <c r="S5" i="1"/>
  <c r="BE4" i="1"/>
  <c r="AT4" i="1"/>
  <c r="AQ4" i="1"/>
  <c r="AO4" i="1"/>
  <c r="AM4" i="1"/>
  <c r="AJ4" i="1"/>
  <c r="AD4" i="1"/>
  <c r="AE4" i="1" s="1"/>
  <c r="AG4" i="1" s="1"/>
  <c r="S4" i="1"/>
  <c r="BE3" i="1"/>
  <c r="AT3" i="1"/>
  <c r="AQ3" i="1"/>
  <c r="AO3" i="1"/>
  <c r="AM3" i="1"/>
  <c r="AJ3" i="1"/>
  <c r="AD3" i="1"/>
  <c r="AE3" i="1" s="1"/>
  <c r="AG3" i="1" s="1"/>
  <c r="S3" i="1"/>
  <c r="BE2" i="1"/>
  <c r="AT2" i="1"/>
  <c r="AQ2" i="1"/>
  <c r="AO2" i="1"/>
  <c r="AM2" i="1"/>
  <c r="AJ2" i="1"/>
  <c r="AD2" i="1"/>
  <c r="AE2" i="1" s="1"/>
  <c r="AG2" i="1" s="1"/>
  <c r="AK2" i="1" s="1"/>
  <c r="S2" i="1"/>
  <c r="AU2" i="1" l="1"/>
  <c r="AV2" i="1" s="1"/>
  <c r="AU14" i="1"/>
  <c r="AU22" i="1"/>
  <c r="AU3" i="1"/>
  <c r="AU15" i="1"/>
  <c r="AK3" i="1"/>
  <c r="AK14" i="1"/>
  <c r="AK6" i="1"/>
  <c r="AK8" i="1"/>
  <c r="AK15" i="1"/>
  <c r="AK5" i="1"/>
  <c r="AK7" i="1"/>
  <c r="AK16" i="1"/>
  <c r="AK24" i="1"/>
  <c r="AK4" i="1"/>
  <c r="AK9" i="1"/>
  <c r="AK12" i="1"/>
  <c r="AK18" i="1"/>
  <c r="AK23" i="1"/>
  <c r="AK27" i="1"/>
  <c r="AU10" i="1"/>
  <c r="AU13" i="1"/>
  <c r="AK25" i="1"/>
  <c r="AU26" i="1"/>
  <c r="AU27" i="1"/>
  <c r="AV27" i="1" s="1"/>
  <c r="AU9" i="1"/>
  <c r="AV9" i="1" s="1"/>
  <c r="AU11" i="1"/>
  <c r="AV11" i="1" s="1"/>
  <c r="AU5" i="1"/>
  <c r="AV5" i="1" s="1"/>
  <c r="AU6" i="1"/>
  <c r="AV6" i="1" s="1"/>
  <c r="BD6" i="1" s="1"/>
  <c r="AU7" i="1"/>
  <c r="AV7" i="1" s="1"/>
  <c r="AK10" i="1"/>
  <c r="AK13" i="1"/>
  <c r="AU17" i="1"/>
  <c r="AV17" i="1" s="1"/>
  <c r="AW17" i="1" s="1"/>
  <c r="AU18" i="1"/>
  <c r="AU19" i="1"/>
  <c r="AV19" i="1" s="1"/>
  <c r="AK20" i="1"/>
  <c r="AK21" i="1"/>
  <c r="AU23" i="1"/>
  <c r="AK26" i="1"/>
  <c r="AV3" i="1"/>
  <c r="AV14" i="1"/>
  <c r="AV22" i="1"/>
  <c r="AU8" i="1"/>
  <c r="AU4" i="1"/>
  <c r="AU16" i="1"/>
  <c r="AV16" i="1" s="1"/>
  <c r="AU24" i="1"/>
  <c r="AU25" i="1"/>
  <c r="AU12" i="1"/>
  <c r="AU20" i="1"/>
  <c r="AU21" i="1"/>
  <c r="AV21" i="1" s="1"/>
  <c r="AW9" i="1" l="1"/>
  <c r="BD9" i="1"/>
  <c r="AV13" i="1"/>
  <c r="AW13" i="1" s="1"/>
  <c r="AV23" i="1"/>
  <c r="BD23" i="1" s="1"/>
  <c r="AV26" i="1"/>
  <c r="BD26" i="1" s="1"/>
  <c r="AV10" i="1"/>
  <c r="AW10" i="1" s="1"/>
  <c r="AV24" i="1"/>
  <c r="BD24" i="1" s="1"/>
  <c r="AV15" i="1"/>
  <c r="BD15" i="1" s="1"/>
  <c r="AV12" i="1"/>
  <c r="AW12" i="1" s="1"/>
  <c r="AW6" i="1"/>
  <c r="AV8" i="1"/>
  <c r="AW8" i="1" s="1"/>
  <c r="BD17" i="1"/>
  <c r="AV18" i="1"/>
  <c r="BD18" i="1" s="1"/>
  <c r="AV4" i="1"/>
  <c r="AW4" i="1" s="1"/>
  <c r="AV25" i="1"/>
  <c r="AW7" i="1"/>
  <c r="BD7" i="1"/>
  <c r="BD5" i="1"/>
  <c r="AW5" i="1"/>
  <c r="BD19" i="1"/>
  <c r="AW19" i="1"/>
  <c r="BD11" i="1"/>
  <c r="AW11" i="1"/>
  <c r="AW23" i="1"/>
  <c r="AV20" i="1"/>
  <c r="AW20" i="1" s="1"/>
  <c r="BD16" i="1"/>
  <c r="AW16" i="1"/>
  <c r="BD8" i="1"/>
  <c r="BD12" i="1"/>
  <c r="BD22" i="1"/>
  <c r="AW22" i="1"/>
  <c r="BD2" i="1"/>
  <c r="AW2" i="1"/>
  <c r="AW24" i="1"/>
  <c r="BD21" i="1"/>
  <c r="AW21" i="1"/>
  <c r="BD10" i="1"/>
  <c r="BD25" i="1"/>
  <c r="AW25" i="1"/>
  <c r="BD14" i="1"/>
  <c r="AW14" i="1"/>
  <c r="BD27" i="1"/>
  <c r="AW27" i="1"/>
  <c r="AW3" i="1"/>
  <c r="BD3" i="1"/>
  <c r="AW15" i="1" l="1"/>
  <c r="BD13" i="1"/>
  <c r="AW26" i="1"/>
  <c r="AW18" i="1"/>
  <c r="BD4" i="1"/>
  <c r="BD20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<sst xmlns="http://schemas.openxmlformats.org/spreadsheetml/2006/main" count="424" uniqueCount="147">
  <si>
    <t>Item No.</t>
  </si>
  <si>
    <t>Description-Short</t>
  </si>
  <si>
    <t>Licensor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</si>
  <si>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</si>
  <si>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</si>
  <si>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</si>
  <si>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</si>
  <si>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</si>
  <si>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</si>
  <si>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</si>
  <si>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</si>
  <si>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</si>
  <si>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</si>
  <si>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</si>
  <si>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</si>
  <si>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</si>
  <si>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</si>
  <si>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</si>
  <si>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</si>
  <si>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</si>
  <si>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</si>
  <si>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</si>
  <si>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</si>
  <si>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</si>
  <si>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</si>
  <si>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</si>
  <si>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</si>
  <si>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</si>
  <si>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</si>
  <si>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</si>
  <si>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</si>
  <si>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</si>
  <si>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</si>
  <si>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</si>
  <si>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</si>
  <si>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</si>
  <si>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</si>
  <si>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</si>
  <si>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</si>
  <si>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</si>
  <si>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</si>
  <si>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</si>
  <si>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</si>
  <si>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Vendor</t>
  </si>
  <si>
    <t>Material-Short</t>
  </si>
  <si>
    <t>LDP Cost $</t>
  </si>
  <si>
    <t>General Load %</t>
  </si>
  <si>
    <t>General Load $</t>
  </si>
  <si>
    <t>Warehouse Charge %</t>
  </si>
  <si>
    <t>Warehouse Charge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</si>
  <si>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</si>
  <si>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</si>
  <si>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</si>
  <si>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</si>
  <si>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</si>
  <si>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</si>
  <si>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</si>
  <si>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</si>
  <si>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Woolrich</t>
  </si>
  <si>
    <t>Woolrich 5%</t>
  </si>
  <si>
    <t>QUILT</t>
  </si>
  <si>
    <t>Hanging 3pc Quilt Set</t>
  </si>
  <si>
    <t>100% polyester</t>
  </si>
  <si>
    <t>Queen: 90x90"/20x26+1/2“(2)</t>
  </si>
  <si>
    <t>TAN</t>
  </si>
  <si>
    <t>Set</t>
  </si>
  <si>
    <t>9404.40.9022</t>
  </si>
  <si>
    <t>King:  104x90"/20x36+1/2“(2)</t>
  </si>
  <si>
    <t>Nanette Lepore</t>
  </si>
  <si>
    <t xml:space="preserve">Quilt/Shams: 85gsm prewashed microfiber rotary print on front and print reverse. 180gsm polyester fill. Stitch quilted. Hanger packaging. </t>
  </si>
  <si>
    <t>PINK</t>
  </si>
  <si>
    <t xml:space="preserve">BLOCK PRINT FLOWER </t>
  </si>
  <si>
    <t>BROWN</t>
  </si>
  <si>
    <t>Wendy Bellissimo Home</t>
  </si>
  <si>
    <t>BLUE</t>
  </si>
  <si>
    <t>CHOCOLATE CHIP</t>
  </si>
  <si>
    <t>SYRAH</t>
  </si>
  <si>
    <t>RED</t>
  </si>
  <si>
    <t>WILLOW NEUTRAL</t>
  </si>
  <si>
    <t>GREEN</t>
  </si>
  <si>
    <t>BCF14-4158</t>
  </si>
  <si>
    <t>BCF14-4159</t>
  </si>
  <si>
    <t>BCF14-4160</t>
  </si>
  <si>
    <t>BCF14-4161</t>
  </si>
  <si>
    <t>BCF14-4162</t>
  </si>
  <si>
    <t>BCF14-4163</t>
  </si>
  <si>
    <t>BCF14-4164</t>
  </si>
  <si>
    <t>BCF14-4165</t>
  </si>
  <si>
    <t>BCF14-4166</t>
  </si>
  <si>
    <t>BCF14-4167</t>
  </si>
  <si>
    <t>BCF14-4168</t>
  </si>
  <si>
    <t>BCF14-4169</t>
  </si>
  <si>
    <t>BCF14-4170</t>
  </si>
  <si>
    <t>BCF14-4171</t>
  </si>
  <si>
    <t>BCF14-4172</t>
  </si>
  <si>
    <t>WR14-4175</t>
  </si>
  <si>
    <t>WR14-4176</t>
  </si>
  <si>
    <t>WR14-4177</t>
  </si>
  <si>
    <t>WR14-4178</t>
  </si>
  <si>
    <t>WR14-4179</t>
  </si>
  <si>
    <t>WR14-4180</t>
  </si>
  <si>
    <t>WR14-4181</t>
  </si>
  <si>
    <t>WR14-4182</t>
  </si>
  <si>
    <t>WR14-4183</t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</si>
  <si>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</si>
  <si>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</si>
  <si>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</si>
  <si>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</si>
  <si>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11CZ0006P-D</t>
    <phoneticPr fontId="3" type="noConversion"/>
  </si>
  <si>
    <t>AUTUMN BLOOMS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</si>
  <si>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</si>
  <si>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11CZ0006P-D</t>
    <phoneticPr fontId="3" type="noConversion"/>
  </si>
  <si>
    <t>AUTUMN BLOOMS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</si>
  <si>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</si>
  <si>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99AM0030P-B</t>
    <phoneticPr fontId="3" type="noConversion"/>
  </si>
  <si>
    <t>99AM0030P-B</t>
    <phoneticPr fontId="3" type="noConversion"/>
  </si>
  <si>
    <t>99RL0374P-B</t>
    <phoneticPr fontId="3" type="noConversion"/>
  </si>
  <si>
    <t>MEDALLION</t>
    <phoneticPr fontId="3" type="noConversion"/>
  </si>
  <si>
    <t>Arabella &amp; Lily</t>
    <phoneticPr fontId="3" type="noConversion"/>
  </si>
  <si>
    <t>SOLID WASHED RUFFLE</t>
    <phoneticPr fontId="3" type="noConversion"/>
  </si>
  <si>
    <t xml:space="preserve">FRONT  85gsm microfiber solid, Ultra soft Prewash Diamond Quilted Ruffle Edge.  180gsm poly fill. Hanging packaging. </t>
    <phoneticPr fontId="3" type="noConversion"/>
  </si>
  <si>
    <t>Arabella &amp; Lily</t>
    <phoneticPr fontId="3" type="noConversion"/>
  </si>
  <si>
    <t>SOLID WASHED RUFFLE</t>
    <phoneticPr fontId="3" type="noConversion"/>
  </si>
  <si>
    <t xml:space="preserve">FRONT  85gsm microfiber solid, Ultra soft Prewash Diamond Quilted Ruffle Edge.  180gsm poly fill. Hanging packaging. </t>
    <phoneticPr fontId="3" type="noConversion"/>
  </si>
  <si>
    <t>Front: 170 gsm Poly velvet, embroidery.     
Back: 85gsm microfiber solid. 150gsm poly fill.</t>
    <phoneticPr fontId="3" type="noConversion"/>
  </si>
  <si>
    <t>Front: Poly Chenille.  Stitch quilted      
Back: 85gsm microfiber solid. 150gsm poly fill.</t>
    <phoneticPr fontId="3" type="noConversion"/>
  </si>
  <si>
    <t>11CZ0006P-D</t>
    <phoneticPr fontId="3" type="noConversion"/>
  </si>
  <si>
    <t>OMBRE FLORAL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</si>
  <si>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</si>
  <si>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02ZS0287P1-B</t>
    <phoneticPr fontId="3" type="noConversion"/>
  </si>
  <si>
    <t>02ZS0287P1-B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</si>
  <si>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</si>
  <si>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11WH0471P-B</t>
    <phoneticPr fontId="3" type="noConversion"/>
  </si>
  <si>
    <t>ELIZA</t>
    <phoneticPr fontId="3" type="noConversion"/>
  </si>
  <si>
    <t>ELIZA</t>
    <phoneticPr fontId="3" type="noConversion"/>
  </si>
  <si>
    <t>CHILI PEPPER</t>
    <phoneticPr fontId="3" type="noConversion"/>
  </si>
  <si>
    <t>Front: Poly Chenille Corduroy.  Stitch quilted
Back: 85gsm microfiber solid. 150gsm poly fill.</t>
    <phoneticPr fontId="3" type="noConversion"/>
  </si>
  <si>
    <t xml:space="preserve">CHILI PEPPER </t>
    <phoneticPr fontId="3" type="noConversion"/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</si>
  <si>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</si>
  <si>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</si>
  <si>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HOLIDAY TOILE</t>
    <phoneticPr fontId="3" type="noConversion"/>
  </si>
  <si>
    <t>HOLIDAY TOILE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</si>
  <si>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</si>
  <si>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100% polyester</t>
    <phoneticPr fontId="3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</si>
  <si>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</rPr>
      <t>Hanging 3pc Quilt Set</t>
    </r>
    <phoneticPr fontId="3" type="noConversion"/>
  </si>
  <si>
    <t>WR14-4174</t>
    <phoneticPr fontId="3" type="noConversion"/>
  </si>
  <si>
    <t>BCF14-4157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</si>
</sst>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0" formatCode="[$¥-478]#,##0.00"/>
    <numFmt numFmtId="181" formatCode="&quot;$&quot;#,##0.00"/>
    <numFmt numFmtId="182" formatCode="0.0"/>
    <numFmt numFmtId="183" formatCode="0.000"/>
    <numFmt numFmtId="184" formatCode="[$￥-804]#,##0.00"/>
    <numFmt numFmtId="185" formatCode="_(&quot;$&quot;* #,##0.00_);_(&quot;$&quot;* \(#,##0.00\);_(&quot;$&quot;* &quot;-&quot;??_);_(@_)"/>
  </numFmts>
  <fonts count="14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9"/>
      <name val="Calibri"/>
      <family val="2"/>
    </font>
    <font>
      <b/>
      <sz val="11"/>
      <color rgb="FFFF0000"/>
      <name val="Aptos"/>
      <family val="2"/>
    </font>
    <font>
      <sz val="11"/>
      <name val="Aptos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2" fillId="0" borderId="0"/>
    <xf numFmtId="0" fontId="2" fillId="0" borderId="0"/>
  </cellStyleXfs>
  <cellXfs count="55">
    <xf numFmtId="0" fontId="0" fillId="0" borderId="0" xfId="0" applyNumberFormat="1" applyFont="1"/>
    <xf numFmtId="49" fontId="10" fillId="8" borderId="1" xfId="0" applyNumberFormat="1" applyFont="1" applyFill="1" applyBorder="1"/>
    <xf numFmtId="0" fontId="1" fillId="0" borderId="1" xfId="0" applyNumberFormat="1" applyFont="1" applyBorder="1" applyAlignment="1"/>
    <xf numFmtId="0" fontId="1" fillId="0" borderId="1" xfId="0" applyFont="1" applyFill="1" applyBorder="1"/>
    <xf numFmtId="0" fontId="6" fillId="9" borderId="0" xfId="0" applyFont="1" applyFill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1" xfId="3" applyFont="1" applyFill="1" applyBorder="1" applyAlignment="1">
      <alignment horizontal="center" wrapText="1"/>
    </xf>
    <xf numFmtId="180" fontId="6" fillId="4" borderId="1" xfId="0" applyNumberFormat="1" applyFont="1" applyFill="1" applyBorder="1" applyAlignment="1">
      <alignment horizontal="center" wrapText="1"/>
    </xf>
    <xf numFmtId="2" fontId="6" fillId="4" borderId="1" xfId="0" applyNumberFormat="1" applyFont="1" applyFill="1" applyBorder="1" applyAlignment="1">
      <alignment horizontal="center" wrapText="1"/>
    </xf>
    <xf numFmtId="181" fontId="8" fillId="4" borderId="1" xfId="4" applyNumberFormat="1" applyFont="1" applyFill="1" applyBorder="1" applyAlignment="1">
      <alignment wrapText="1"/>
    </xf>
    <xf numFmtId="181" fontId="6" fillId="5" borderId="2" xfId="0" applyNumberFormat="1" applyFont="1" applyFill="1" applyBorder="1" applyAlignment="1">
      <alignment horizontal="center" wrapText="1"/>
    </xf>
    <xf numFmtId="181" fontId="6" fillId="4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8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Border="1" applyAlignment="1">
      <alignment horizontal="center" wrapText="1"/>
    </xf>
    <xf numFmtId="1" fontId="6" fillId="0" borderId="1" xfId="0" applyNumberFormat="1" applyFont="1" applyBorder="1" applyAlignment="1">
      <alignment horizontal="center" wrapText="1"/>
    </xf>
    <xf numFmtId="183" fontId="8" fillId="0" borderId="1" xfId="4" applyNumberFormat="1" applyFont="1" applyBorder="1" applyAlignment="1">
      <alignment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0" fontId="6" fillId="0" borderId="1" xfId="0" applyNumberFormat="1" applyFont="1" applyBorder="1" applyAlignment="1">
      <alignment horizontal="center" wrapText="1"/>
    </xf>
    <xf numFmtId="181" fontId="8" fillId="2" borderId="1" xfId="4" applyNumberFormat="1" applyFont="1" applyFill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2" borderId="1" xfId="4" applyNumberFormat="1" applyFont="1" applyFill="1" applyBorder="1" applyAlignment="1">
      <alignment wrapText="1"/>
    </xf>
    <xf numFmtId="181" fontId="9" fillId="2" borderId="1" xfId="4" applyNumberFormat="1" applyFont="1" applyFill="1" applyBorder="1" applyAlignment="1">
      <alignment wrapText="1"/>
    </xf>
    <xf numFmtId="181" fontId="6" fillId="6" borderId="1" xfId="0" applyNumberFormat="1" applyFont="1" applyFill="1" applyBorder="1" applyAlignment="1">
      <alignment horizontal="center" wrapText="1"/>
    </xf>
    <xf numFmtId="181" fontId="6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3" applyBorder="1" applyAlignment="1">
      <alignment wrapText="1"/>
    </xf>
    <xf numFmtId="180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81" fontId="0" fillId="0" borderId="2" xfId="0" applyNumberFormat="1" applyBorder="1" applyAlignment="1">
      <alignment wrapText="1"/>
    </xf>
    <xf numFmtId="181" fontId="0" fillId="0" borderId="1" xfId="0" applyNumberFormat="1" applyBorder="1" applyAlignment="1">
      <alignment wrapText="1"/>
    </xf>
    <xf numFmtId="182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83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81" fontId="0" fillId="7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2" borderId="1" xfId="7" applyNumberFormat="1" applyFont="1" applyFill="1" applyBorder="1" applyAlignment="1">
      <alignment wrapText="1"/>
    </xf>
    <xf numFmtId="181" fontId="0" fillId="2" borderId="1" xfId="0" applyNumberFormat="1" applyFill="1" applyBorder="1" applyAlignment="1">
      <alignment wrapText="1"/>
    </xf>
    <xf numFmtId="181" fontId="0" fillId="0" borderId="1" xfId="0" applyNumberFormat="1" applyBorder="1" applyAlignment="1">
      <alignment horizontal="center" wrapText="1"/>
    </xf>
    <xf numFmtId="0" fontId="12" fillId="2" borderId="1" xfId="0" applyFont="1" applyFill="1" applyBorder="1" applyAlignment="1">
      <alignment horizontal="center"/>
    </xf>
    <xf numFmtId="0" fontId="0" fillId="0" borderId="4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81" fontId="2" fillId="0" borderId="1" xfId="14" applyNumberFormat="1" applyBorder="1" applyAlignment="1">
      <alignment horizontal="center" wrapText="1"/>
    </xf>
    <xf numFmtId="0" fontId="13" fillId="0" borderId="1" xfId="0" applyFont="1" applyBorder="1" applyAlignment="1">
      <alignment horizontal="center"/>
    </xf>
  </cellXfs>
  <cellStyles count="16">
    <cellStyle name="Comma 5" xfId="6"/>
    <cellStyle name="Currency 2" xfId="13"/>
    <cellStyle name="Normal 158" xfId="5"/>
    <cellStyle name="Normal 158 5" xfId="9"/>
    <cellStyle name="Normal 2" xfId="3"/>
    <cellStyle name="Normal 2 18 2" xfId="4"/>
    <cellStyle name="Normal_ALL items_1 2" xfId="10"/>
    <cellStyle name="Percent 2" xfId="7"/>
    <cellStyle name="Style 1" xfId="12"/>
    <cellStyle name="常规" xfId="0" builtinId="0"/>
    <cellStyle name="常规 2 2" xfId="11"/>
    <cellStyle name="常规 2 4" xfId="15"/>
    <cellStyle name="常规 25" xfId="1"/>
    <cellStyle name="常规 6" xfId="14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982133</xdr:colOff>
      <xdr:row>1</xdr:row>
      <xdr:rowOff>907897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2</xdr:row>
      <xdr:rowOff>67735</xdr:rowOff>
    </xdr:from>
    <xdr:to>
      <xdr:col>1</xdr:col>
      <xdr:colOff>1074113</xdr:colOff>
      <xdr:row>2</xdr:row>
      <xdr:rowOff>999069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152400</xdr:rowOff>
    </xdr:from>
    <xdr:to>
      <xdr:col>1</xdr:col>
      <xdr:colOff>1284816</xdr:colOff>
      <xdr:row>3</xdr:row>
      <xdr:rowOff>860782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4</xdr:row>
      <xdr:rowOff>101600</xdr:rowOff>
    </xdr:from>
    <xdr:to>
      <xdr:col>1</xdr:col>
      <xdr:colOff>1373393</xdr:colOff>
      <xdr:row>4</xdr:row>
      <xdr:rowOff>838414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</xdr:row>
      <xdr:rowOff>152400</xdr:rowOff>
    </xdr:from>
    <xdr:to>
      <xdr:col>2</xdr:col>
      <xdr:colOff>1066801</xdr:colOff>
      <xdr:row>4</xdr:row>
      <xdr:rowOff>56554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4BDFE7C8-D804-1784-B013-8ADDC917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71626" y="1390650"/>
          <a:ext cx="914400" cy="104715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178074</xdr:rowOff>
    </xdr:from>
    <xdr:to>
      <xdr:col>2</xdr:col>
      <xdr:colOff>1143000</xdr:colOff>
      <xdr:row>8</xdr:row>
      <xdr:rowOff>37050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903A5D7D-54FA-A4B4-B860-E20AFDD0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4950" y="2940324"/>
          <a:ext cx="1057275" cy="119247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5</xdr:row>
      <xdr:rowOff>104552</xdr:rowOff>
    </xdr:from>
    <xdr:to>
      <xdr:col>2</xdr:col>
      <xdr:colOff>1131544</xdr:colOff>
      <xdr:row>12</xdr:row>
      <xdr:rowOff>9525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8DEF0D2A-AF47-6136-3E6E-6AD0A082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5901" y="4390802"/>
          <a:ext cx="1064868" cy="123847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</xdr:row>
      <xdr:rowOff>85724</xdr:rowOff>
    </xdr:from>
    <xdr:to>
      <xdr:col>2</xdr:col>
      <xdr:colOff>1190625</xdr:colOff>
      <xdr:row>14</xdr:row>
      <xdr:rowOff>77165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3E36D069-4930-498B-9A65-28F46D23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6850" y="5895974"/>
          <a:ext cx="1143000" cy="13249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9</xdr:row>
      <xdr:rowOff>0</xdr:rowOff>
    </xdr:from>
    <xdr:to>
      <xdr:col>2</xdr:col>
      <xdr:colOff>1057276</xdr:colOff>
      <xdr:row>14</xdr:row>
      <xdr:rowOff>683905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1496869C-9558-D013-677C-A3FC94D8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1" y="7535109"/>
          <a:ext cx="952500" cy="10744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9</xdr:row>
      <xdr:rowOff>0</xdr:rowOff>
    </xdr:from>
    <xdr:to>
      <xdr:col>2</xdr:col>
      <xdr:colOff>1188528</xdr:colOff>
      <xdr:row>16</xdr:row>
      <xdr:rowOff>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7DE6ACA-51AD-F3B0-01B9-9C32BAEA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1" y="8972551"/>
          <a:ext cx="1159952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9</xdr:row>
      <xdr:rowOff>190500</xdr:rowOff>
    </xdr:from>
    <xdr:to>
      <xdr:col>2</xdr:col>
      <xdr:colOff>1150495</xdr:colOff>
      <xdr:row>16</xdr:row>
      <xdr:rowOff>27484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4897BA5E-DA39-60C8-F1DD-73C15C95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52575" y="10572750"/>
          <a:ext cx="1017145" cy="117048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11</xdr:row>
      <xdr:rowOff>180975</xdr:rowOff>
    </xdr:from>
    <xdr:to>
      <xdr:col>2</xdr:col>
      <xdr:colOff>1149867</xdr:colOff>
      <xdr:row>18</xdr:row>
      <xdr:rowOff>84644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C7E04362-0C62-5C49-305C-38C78C64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5425" y="12087225"/>
          <a:ext cx="1073667" cy="123716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13</xdr:row>
      <xdr:rowOff>190499</xdr:rowOff>
    </xdr:from>
    <xdr:to>
      <xdr:col>2</xdr:col>
      <xdr:colOff>1089133</xdr:colOff>
      <xdr:row>19</xdr:row>
      <xdr:rowOff>189406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10A64B77-1804-FF11-823A-348E4FA9B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4476" y="13620749"/>
          <a:ext cx="993882" cy="114190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</xdr:row>
      <xdr:rowOff>114300</xdr:rowOff>
    </xdr:from>
    <xdr:to>
      <xdr:col>2</xdr:col>
      <xdr:colOff>1155939</xdr:colOff>
      <xdr:row>26</xdr:row>
      <xdr:rowOff>160819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AE36F46B-50D6-9217-E1E1-1B669291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95425" y="18116550"/>
          <a:ext cx="1079739" cy="129429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15</xdr:row>
      <xdr:rowOff>67399</xdr:rowOff>
    </xdr:from>
    <xdr:to>
      <xdr:col>2</xdr:col>
      <xdr:colOff>1229177</xdr:colOff>
      <xdr:row>22</xdr:row>
      <xdr:rowOff>85725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5F2DB198-A757-F78C-6663-5B04C1B6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7325" y="15021649"/>
          <a:ext cx="1191077" cy="135182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17</xdr:row>
      <xdr:rowOff>110740</xdr:rowOff>
    </xdr:from>
    <xdr:to>
      <xdr:col>2</xdr:col>
      <xdr:colOff>1171575</xdr:colOff>
      <xdr:row>24</xdr:row>
      <xdr:rowOff>157112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50FFFFBB-A6B6-072E-454F-C346F9D6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52576" y="16588990"/>
          <a:ext cx="1038224" cy="135129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21</xdr:row>
      <xdr:rowOff>95248</xdr:rowOff>
    </xdr:from>
    <xdr:to>
      <xdr:col>2</xdr:col>
      <xdr:colOff>1206292</xdr:colOff>
      <xdr:row>29</xdr:row>
      <xdr:rowOff>38099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2982D7D9-4AAA-6CC0-17A2-C35A1FFA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95426" y="19621498"/>
          <a:ext cx="1130091" cy="1295401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23</xdr:row>
      <xdr:rowOff>87089</xdr:rowOff>
    </xdr:from>
    <xdr:to>
      <xdr:col>2</xdr:col>
      <xdr:colOff>1155662</xdr:colOff>
      <xdr:row>30</xdr:row>
      <xdr:rowOff>152400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3AEF479C-92B9-1D79-E947-3940E0A3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14474" y="21137339"/>
          <a:ext cx="1060413" cy="11987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25</xdr:row>
      <xdr:rowOff>113035</xdr:rowOff>
    </xdr:from>
    <xdr:to>
      <xdr:col>2</xdr:col>
      <xdr:colOff>1228725</xdr:colOff>
      <xdr:row>33</xdr:row>
      <xdr:rowOff>113244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BE00D3F5-02EA-87E7-D19B-A41AE0B3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14475" y="22687285"/>
          <a:ext cx="1133475" cy="12956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3%20Quilt%20commit-4%209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1.7.26-print"/>
      <sheetName val="1.15 Joney "/>
      <sheetName val="Joney Quote2.25"/>
      <sheetName val="涨价幅度"/>
      <sheetName val="ValueSelect"/>
      <sheetName val="Data"/>
    </sheetNames>
    <sheetDataSet>
      <sheetData sheetId="0"/>
      <sheetData sheetId="1"/>
      <sheetData sheetId="2"/>
      <sheetData sheetId="3">
        <row r="4">
          <cell r="I4">
            <v>99.36</v>
          </cell>
        </row>
        <row r="5">
          <cell r="I5">
            <v>114.37</v>
          </cell>
        </row>
        <row r="6">
          <cell r="I6">
            <v>94.19</v>
          </cell>
        </row>
        <row r="7">
          <cell r="I7">
            <v>108.68</v>
          </cell>
        </row>
        <row r="8">
          <cell r="I8">
            <v>91.6</v>
          </cell>
        </row>
        <row r="9">
          <cell r="I9">
            <v>105.57</v>
          </cell>
        </row>
      </sheetData>
      <sheetData sheetId="4">
        <row r="2">
          <cell r="H2" t="str">
            <v>upcharge-2.5%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27"/>
  <sheetViews>
    <sheetView tabSelected="1" topLeftCell="AP1" workbookViewId="0">
      <selection activeCell="BA2" sqref="BA2:BA27"/>
    </sheetView>
  </sheetViews>
  <sheetFormatPr defaultRowHeight="12.75"/>
  <cols>
    <col min="1" max="49" width="20" style="2" customWidth="1"/>
    <col min="50" max="50" width="9.140625" style="2" customWidth="1"/>
    <col min="51" max="16384" width="9.140625" style="2"/>
  </cols>
  <sheetData>
    <row r="1" spans="1:57" s="30" customFormat="1" ht="68.099999999999994" customHeight="1">
      <c r="A1" s="4" t="s">
        <v>43</v>
      </c>
      <c r="B1" s="5" t="s">
        <v>9</v>
      </c>
      <c r="C1" s="5" t="s">
        <v>10</v>
      </c>
      <c r="D1" s="6" t="s">
        <v>11</v>
      </c>
      <c r="E1" s="7" t="s">
        <v>3</v>
      </c>
      <c r="F1" s="7" t="s">
        <v>2</v>
      </c>
      <c r="G1" s="8" t="s">
        <v>4</v>
      </c>
      <c r="H1" s="6" t="s">
        <v>8</v>
      </c>
      <c r="I1" s="9" t="s">
        <v>12</v>
      </c>
      <c r="J1" s="10" t="s">
        <v>1</v>
      </c>
      <c r="K1" s="9" t="s">
        <v>13</v>
      </c>
      <c r="L1" s="10" t="s">
        <v>44</v>
      </c>
      <c r="M1" s="9" t="s">
        <v>14</v>
      </c>
      <c r="N1" s="9" t="s">
        <v>5</v>
      </c>
      <c r="O1" s="6" t="s">
        <v>15</v>
      </c>
      <c r="P1" s="6" t="s">
        <v>0</v>
      </c>
      <c r="Q1" s="6" t="s">
        <v>16</v>
      </c>
      <c r="R1" s="10" t="s">
        <v>17</v>
      </c>
      <c r="S1" s="11" t="s">
        <v>18</v>
      </c>
      <c r="T1" s="12" t="s">
        <v>19</v>
      </c>
      <c r="U1" s="13" t="s">
        <v>20</v>
      </c>
      <c r="V1" s="14" t="s">
        <v>21</v>
      </c>
      <c r="W1" s="15" t="s">
        <v>22</v>
      </c>
      <c r="X1" s="16" t="s">
        <v>6</v>
      </c>
      <c r="Y1" s="17" t="s">
        <v>23</v>
      </c>
      <c r="Z1" s="17" t="s">
        <v>24</v>
      </c>
      <c r="AA1" s="17" t="s">
        <v>25</v>
      </c>
      <c r="AB1" s="18" t="s">
        <v>26</v>
      </c>
      <c r="AC1" s="19" t="s">
        <v>27</v>
      </c>
      <c r="AD1" s="20" t="s">
        <v>28</v>
      </c>
      <c r="AE1" s="21" t="s">
        <v>29</v>
      </c>
      <c r="AF1" s="5" t="s">
        <v>30</v>
      </c>
      <c r="AG1" s="22" t="s">
        <v>31</v>
      </c>
      <c r="AH1" s="5" t="s">
        <v>32</v>
      </c>
      <c r="AI1" s="23" t="s">
        <v>33</v>
      </c>
      <c r="AJ1" s="24" t="s">
        <v>34</v>
      </c>
      <c r="AK1" s="22" t="s">
        <v>45</v>
      </c>
      <c r="AL1" s="23" t="s">
        <v>35</v>
      </c>
      <c r="AM1" s="22" t="s">
        <v>36</v>
      </c>
      <c r="AN1" s="23" t="s">
        <v>46</v>
      </c>
      <c r="AO1" s="22" t="s">
        <v>47</v>
      </c>
      <c r="AP1" s="23" t="s">
        <v>48</v>
      </c>
      <c r="AQ1" s="22" t="s">
        <v>49</v>
      </c>
      <c r="AR1" s="16" t="s">
        <v>37</v>
      </c>
      <c r="AS1" s="23" t="s">
        <v>38</v>
      </c>
      <c r="AT1" s="22" t="s">
        <v>39</v>
      </c>
      <c r="AU1" s="22" t="s">
        <v>50</v>
      </c>
      <c r="AV1" s="25" t="s">
        <v>51</v>
      </c>
      <c r="AW1" s="26" t="s">
        <v>52</v>
      </c>
      <c r="AX1" s="25" t="s">
        <v>53</v>
      </c>
      <c r="AY1" s="27" t="s">
        <v>54</v>
      </c>
      <c r="AZ1" s="28" t="s">
        <v>55</v>
      </c>
      <c r="BA1" s="28" t="s">
        <v>56</v>
      </c>
      <c r="BB1" s="25" t="s">
        <v>57</v>
      </c>
      <c r="BC1" s="5" t="s">
        <v>40</v>
      </c>
      <c r="BD1" s="29" t="s">
        <v>41</v>
      </c>
      <c r="BE1" s="29" t="s">
        <v>42</v>
      </c>
    </row>
    <row r="2" spans="1:57" s="30" customFormat="1" ht="60" customHeight="1">
      <c r="A2" s="31"/>
      <c r="B2" s="32">
        <v>1</v>
      </c>
      <c r="C2" s="33"/>
      <c r="D2" s="31"/>
      <c r="E2" s="31" t="s">
        <v>58</v>
      </c>
      <c r="F2" s="31" t="s">
        <v>59</v>
      </c>
      <c r="G2" s="31" t="s">
        <v>60</v>
      </c>
      <c r="H2" s="34" t="s">
        <v>104</v>
      </c>
      <c r="I2" s="34" t="s">
        <v>144</v>
      </c>
      <c r="J2" s="31" t="s">
        <v>61</v>
      </c>
      <c r="K2" s="34" t="s">
        <v>105</v>
      </c>
      <c r="L2" s="35" t="s">
        <v>143</v>
      </c>
      <c r="M2" s="31" t="s">
        <v>63</v>
      </c>
      <c r="N2" s="31" t="s">
        <v>64</v>
      </c>
      <c r="O2" s="31"/>
      <c r="P2" s="3" t="s">
        <v>145</v>
      </c>
      <c r="Q2" s="31"/>
      <c r="R2" s="31" t="s">
        <v>65</v>
      </c>
      <c r="S2" s="36">
        <f>'[1]1.15 Joney '!I6</f>
        <v>94.19</v>
      </c>
      <c r="T2" s="37">
        <v>7.8</v>
      </c>
      <c r="U2" s="39">
        <v>12.08</v>
      </c>
      <c r="V2" s="38">
        <v>11.74</v>
      </c>
      <c r="X2" s="31" t="s">
        <v>7</v>
      </c>
      <c r="Y2" s="40">
        <v>45</v>
      </c>
      <c r="Z2" s="40">
        <v>43</v>
      </c>
      <c r="AA2" s="40">
        <v>27</v>
      </c>
      <c r="AB2" s="37">
        <v>5</v>
      </c>
      <c r="AC2" s="41">
        <v>2</v>
      </c>
      <c r="AD2" s="42">
        <f>IF(Y2="","",Y2*Z2*AA2/1000000)</f>
        <v>5.2245E-2</v>
      </c>
      <c r="AE2" s="43">
        <f>IF(AC2="","",65/AD2*AC2)</f>
        <v>2488.2763900851755</v>
      </c>
      <c r="AF2" s="31">
        <v>3300</v>
      </c>
      <c r="AG2" s="44">
        <f>IF(ISERROR(AF2/AE2),"",AF2/AE2)</f>
        <v>1.3262192307692309</v>
      </c>
      <c r="AH2" s="31" t="s">
        <v>66</v>
      </c>
      <c r="AI2" s="45">
        <v>0.27800000000000002</v>
      </c>
      <c r="AJ2" s="44">
        <f>IF(ISERROR(V2*AI2),"",V2*AI2)</f>
        <v>3.2637200000000002</v>
      </c>
      <c r="AK2" s="44">
        <f t="shared" ref="AK2:AK27" si="0">IF(ISERROR(V2+AG2+AJ2),"",V2+AG2+AJ2)</f>
        <v>16.329939230769231</v>
      </c>
      <c r="AL2" s="45"/>
      <c r="AM2" s="44">
        <f t="shared" ref="AM2:AM27" si="1">IF(ISERROR(AY2*AL2),"",AY2*AL2)</f>
        <v>0</v>
      </c>
      <c r="AN2" s="45"/>
      <c r="AO2" s="44">
        <f t="shared" ref="AO2:AO27" si="2">IF(ISERROR(AY2*AN2),"",AY2*AN2)</f>
        <v>0</v>
      </c>
      <c r="AP2" s="46"/>
      <c r="AQ2" s="44">
        <f>IF(ISERROR(AY2*AP3),"",AY2*AP3)</f>
        <v>0</v>
      </c>
      <c r="AR2" s="31" t="s">
        <v>58</v>
      </c>
      <c r="AS2" s="45">
        <v>7.0000000000000007E-2</v>
      </c>
      <c r="AT2" s="44">
        <f t="shared" ref="AT2:AT27" si="3">IF(ISERROR(AY2*AS2),"",AY2*AS2)</f>
        <v>1.5358000000000003</v>
      </c>
      <c r="AU2" s="44">
        <f>IF(ISERROR(AM2+AO2+AQ2+AT2),"",AM2+AO2+AQ2+AT2)</f>
        <v>1.5358000000000003</v>
      </c>
      <c r="AV2" s="44">
        <f t="shared" ref="AV2:AV27" si="4">IF(ISERROR(AK2+AU2),"",AK2+AU2)</f>
        <v>17.865739230769233</v>
      </c>
      <c r="AW2" s="47">
        <f>IF(ISERROR((AY2-AV2)/AY2),"",(AY2-AV2)/AY2)</f>
        <v>0.18570012621835771</v>
      </c>
      <c r="AX2" s="44">
        <v>21.94</v>
      </c>
      <c r="AY2" s="48">
        <v>21.94</v>
      </c>
      <c r="AZ2" s="49">
        <v>39.99</v>
      </c>
      <c r="BA2" s="46">
        <v>0.45140000000000002</v>
      </c>
      <c r="BB2" s="46">
        <v>0.45140000000000002</v>
      </c>
      <c r="BC2" s="50">
        <v>800</v>
      </c>
      <c r="BD2" s="44">
        <f>IF(ISERROR(AV2*BC2),"",AV2*BC2)</f>
        <v>14292.591384615385</v>
      </c>
      <c r="BE2" s="44">
        <f>IF(ISERROR(AY2*BC2),"",AY2*BC2)</f>
        <v>17552</v>
      </c>
    </row>
    <row r="3" spans="1:57" s="30" customFormat="1" ht="60" customHeight="1">
      <c r="A3" s="31"/>
      <c r="B3" s="32">
        <v>2</v>
      </c>
      <c r="C3" s="51"/>
      <c r="D3" s="31"/>
      <c r="E3" s="31" t="s">
        <v>58</v>
      </c>
      <c r="F3" s="31" t="s">
        <v>59</v>
      </c>
      <c r="G3" s="31" t="s">
        <v>60</v>
      </c>
      <c r="H3" s="34" t="s">
        <v>106</v>
      </c>
      <c r="I3" s="34" t="s">
        <v>144</v>
      </c>
      <c r="J3" s="31" t="s">
        <v>61</v>
      </c>
      <c r="K3" s="34" t="s">
        <v>107</v>
      </c>
      <c r="L3" s="35" t="s">
        <v>62</v>
      </c>
      <c r="M3" s="31" t="s">
        <v>67</v>
      </c>
      <c r="N3" s="31" t="s">
        <v>64</v>
      </c>
      <c r="O3" s="31"/>
      <c r="P3" s="3" t="s">
        <v>95</v>
      </c>
      <c r="Q3" s="31"/>
      <c r="R3" s="31" t="s">
        <v>65</v>
      </c>
      <c r="S3" s="36">
        <f>'[1]1.15 Joney '!I7</f>
        <v>108.68</v>
      </c>
      <c r="T3" s="37">
        <v>7.8</v>
      </c>
      <c r="U3" s="39">
        <v>13.93</v>
      </c>
      <c r="V3" s="38">
        <v>13.53</v>
      </c>
      <c r="X3" s="31" t="s">
        <v>7</v>
      </c>
      <c r="Y3" s="40">
        <v>45</v>
      </c>
      <c r="Z3" s="40">
        <v>43</v>
      </c>
      <c r="AA3" s="40">
        <v>30</v>
      </c>
      <c r="AB3" s="37">
        <v>5</v>
      </c>
      <c r="AC3" s="52">
        <v>2</v>
      </c>
      <c r="AD3" s="42">
        <f t="shared" ref="AD3:AD27" si="5">IF(Y3="","",Y3*Z3*AA3/1000000)</f>
        <v>5.8049999999999997E-2</v>
      </c>
      <c r="AE3" s="43">
        <f t="shared" ref="AE3:AE27" si="6">IF(AC3="","",65/AD3*AC3)</f>
        <v>2239.448751076658</v>
      </c>
      <c r="AF3" s="31">
        <v>3300</v>
      </c>
      <c r="AG3" s="44">
        <f t="shared" ref="AG3:AG27" si="7">IF(ISERROR(AF3/AE3),"",AF3/AE3)</f>
        <v>1.4735769230769231</v>
      </c>
      <c r="AH3" s="31" t="s">
        <v>66</v>
      </c>
      <c r="AI3" s="45">
        <v>0.27800000000000002</v>
      </c>
      <c r="AJ3" s="44">
        <f>IF(ISERROR(V3*AI3),"",V3*AI3)</f>
        <v>3.7613400000000001</v>
      </c>
      <c r="AK3" s="44">
        <f t="shared" si="0"/>
        <v>18.764916923076921</v>
      </c>
      <c r="AL3" s="45"/>
      <c r="AM3" s="44">
        <f t="shared" si="1"/>
        <v>0</v>
      </c>
      <c r="AN3" s="45"/>
      <c r="AO3" s="44">
        <f t="shared" si="2"/>
        <v>0</v>
      </c>
      <c r="AP3" s="45"/>
      <c r="AQ3" s="44">
        <f>IF(ISERROR(AY3*AP4),"",AY3*AP4)</f>
        <v>0</v>
      </c>
      <c r="AR3" s="31" t="s">
        <v>58</v>
      </c>
      <c r="AS3" s="45">
        <v>7.0000000000000007E-2</v>
      </c>
      <c r="AT3" s="44">
        <f t="shared" si="3"/>
        <v>1.7500000000000002</v>
      </c>
      <c r="AU3" s="44">
        <f t="shared" ref="AU3:AU27" si="8">IF(ISERROR(AM3+AO3+AQ3+AT3),"",AM3+AO3+AQ3+AT3)</f>
        <v>1.7500000000000002</v>
      </c>
      <c r="AV3" s="44">
        <f t="shared" si="4"/>
        <v>20.514916923076921</v>
      </c>
      <c r="AW3" s="47">
        <f t="shared" ref="AW3:AW27" si="9">IF(ISERROR((AY3-AV3)/AY3),"",(AY3-AV3)/AY3)</f>
        <v>0.17940332307692317</v>
      </c>
      <c r="AX3" s="44">
        <v>24.999999999999996</v>
      </c>
      <c r="AY3" s="48">
        <v>25</v>
      </c>
      <c r="AZ3" s="49">
        <v>44.99</v>
      </c>
      <c r="BA3" s="46">
        <v>0.44429999999999997</v>
      </c>
      <c r="BB3" s="46">
        <v>0.44429999999999997</v>
      </c>
      <c r="BC3" s="50">
        <v>700</v>
      </c>
      <c r="BD3" s="44">
        <f t="shared" ref="BD3:BD27" si="10">IF(ISERROR(AV3*BC3),"",AV3*BC3)</f>
        <v>14360.441846153844</v>
      </c>
      <c r="BE3" s="44">
        <f t="shared" ref="BE3:BE27" si="11">IF(ISERROR(AY3*BC3),"",AY3*BC3)</f>
        <v>17500</v>
      </c>
    </row>
    <row r="4" spans="1:57" s="30" customFormat="1" ht="60" customHeight="1">
      <c r="A4" s="31"/>
      <c r="B4" s="32">
        <v>3</v>
      </c>
      <c r="C4" s="33"/>
      <c r="D4" s="34" t="s">
        <v>108</v>
      </c>
      <c r="E4" s="31" t="s">
        <v>68</v>
      </c>
      <c r="F4" s="31"/>
      <c r="G4" s="31" t="s">
        <v>60</v>
      </c>
      <c r="H4" s="34" t="s">
        <v>109</v>
      </c>
      <c r="I4" s="34" t="s">
        <v>144</v>
      </c>
      <c r="J4" s="31" t="s">
        <v>61</v>
      </c>
      <c r="K4" s="34" t="s">
        <v>110</v>
      </c>
      <c r="L4" s="35" t="s">
        <v>62</v>
      </c>
      <c r="M4" s="31" t="s">
        <v>63</v>
      </c>
      <c r="N4" s="31" t="s">
        <v>70</v>
      </c>
      <c r="O4" s="31"/>
      <c r="P4" s="1" t="s">
        <v>146</v>
      </c>
      <c r="Q4" s="31"/>
      <c r="R4" s="31" t="s">
        <v>65</v>
      </c>
      <c r="S4" s="36">
        <f>'[1]1.7.26-print'!O4</f>
        <v>0</v>
      </c>
      <c r="T4" s="37">
        <v>7.8</v>
      </c>
      <c r="U4" s="39">
        <v>0</v>
      </c>
      <c r="V4" s="38">
        <v>8.73</v>
      </c>
      <c r="X4" s="31" t="s">
        <v>7</v>
      </c>
      <c r="Y4" s="40">
        <v>45</v>
      </c>
      <c r="Z4" s="40">
        <v>43</v>
      </c>
      <c r="AA4" s="40">
        <v>22</v>
      </c>
      <c r="AB4" s="37">
        <v>5</v>
      </c>
      <c r="AC4" s="52">
        <v>2</v>
      </c>
      <c r="AD4" s="42">
        <f t="shared" si="5"/>
        <v>4.2569999999999997E-2</v>
      </c>
      <c r="AE4" s="43">
        <f t="shared" si="6"/>
        <v>3053.7937514681703</v>
      </c>
      <c r="AF4" s="31">
        <v>3300</v>
      </c>
      <c r="AG4" s="44">
        <f t="shared" si="7"/>
        <v>1.0806230769230769</v>
      </c>
      <c r="AH4" s="31" t="s">
        <v>66</v>
      </c>
      <c r="AI4" s="45">
        <v>0.27800000000000002</v>
      </c>
      <c r="AJ4" s="44">
        <f t="shared" ref="AJ4:AJ27" si="12">IF(ISERROR(V4*AI4),"",V4*AI4)</f>
        <v>2.4269400000000005</v>
      </c>
      <c r="AK4" s="44">
        <f t="shared" si="0"/>
        <v>12.237563076923077</v>
      </c>
      <c r="AL4" s="45"/>
      <c r="AM4" s="44">
        <f t="shared" si="1"/>
        <v>0</v>
      </c>
      <c r="AN4" s="45"/>
      <c r="AO4" s="44">
        <f t="shared" si="2"/>
        <v>0</v>
      </c>
      <c r="AP4" s="45"/>
      <c r="AQ4" s="44">
        <f t="shared" ref="AQ4:AQ27" si="13">IF(ISERROR(AY4*AP4),"",AY4*AP4)</f>
        <v>0</v>
      </c>
      <c r="AR4" s="31"/>
      <c r="AS4" s="45"/>
      <c r="AT4" s="44">
        <f t="shared" si="3"/>
        <v>0</v>
      </c>
      <c r="AU4" s="44">
        <f t="shared" si="8"/>
        <v>0</v>
      </c>
      <c r="AV4" s="44">
        <f t="shared" si="4"/>
        <v>12.237563076923077</v>
      </c>
      <c r="AW4" s="47">
        <f t="shared" si="9"/>
        <v>0.17592167832167827</v>
      </c>
      <c r="AX4" s="44">
        <v>14.849999999999998</v>
      </c>
      <c r="AY4" s="48">
        <v>14.85</v>
      </c>
      <c r="AZ4" s="53">
        <v>29.99</v>
      </c>
      <c r="BA4" s="46">
        <v>0.50480000000000003</v>
      </c>
      <c r="BB4" s="46">
        <v>0.50480000000000003</v>
      </c>
      <c r="BC4" s="54">
        <v>1000</v>
      </c>
      <c r="BD4" s="44">
        <f t="shared" si="10"/>
        <v>12237.563076923077</v>
      </c>
      <c r="BE4" s="44">
        <f t="shared" si="11"/>
        <v>14850</v>
      </c>
    </row>
    <row r="5" spans="1:57" s="30" customFormat="1" ht="60" customHeight="1">
      <c r="A5" s="31"/>
      <c r="B5" s="32">
        <v>4</v>
      </c>
      <c r="C5" s="51"/>
      <c r="D5" s="34" t="s">
        <v>111</v>
      </c>
      <c r="E5" s="31" t="s">
        <v>68</v>
      </c>
      <c r="F5" s="31"/>
      <c r="G5" s="31" t="s">
        <v>60</v>
      </c>
      <c r="H5" s="34" t="s">
        <v>112</v>
      </c>
      <c r="I5" s="34" t="s">
        <v>144</v>
      </c>
      <c r="J5" s="31" t="s">
        <v>61</v>
      </c>
      <c r="K5" s="34" t="s">
        <v>113</v>
      </c>
      <c r="L5" s="35" t="s">
        <v>62</v>
      </c>
      <c r="M5" s="31" t="s">
        <v>67</v>
      </c>
      <c r="N5" s="31" t="s">
        <v>70</v>
      </c>
      <c r="O5" s="31"/>
      <c r="P5" s="1" t="s">
        <v>80</v>
      </c>
      <c r="Q5" s="31"/>
      <c r="R5" s="31" t="s">
        <v>65</v>
      </c>
      <c r="S5" s="36">
        <f>'[1]1.7.26-print'!O5</f>
        <v>0</v>
      </c>
      <c r="T5" s="37">
        <v>7.8</v>
      </c>
      <c r="U5" s="39">
        <v>0</v>
      </c>
      <c r="V5" s="38">
        <v>9.83</v>
      </c>
      <c r="X5" s="31" t="s">
        <v>7</v>
      </c>
      <c r="Y5" s="40">
        <v>45</v>
      </c>
      <c r="Z5" s="40">
        <v>43</v>
      </c>
      <c r="AA5" s="40">
        <v>25</v>
      </c>
      <c r="AB5" s="37">
        <v>5</v>
      </c>
      <c r="AC5" s="52">
        <v>2</v>
      </c>
      <c r="AD5" s="42">
        <f t="shared" si="5"/>
        <v>4.8375000000000001E-2</v>
      </c>
      <c r="AE5" s="43">
        <f t="shared" si="6"/>
        <v>2687.3385012919898</v>
      </c>
      <c r="AF5" s="31">
        <v>3300</v>
      </c>
      <c r="AG5" s="44">
        <f t="shared" si="7"/>
        <v>1.2279807692307692</v>
      </c>
      <c r="AH5" s="31" t="s">
        <v>66</v>
      </c>
      <c r="AI5" s="45">
        <v>0.27800000000000002</v>
      </c>
      <c r="AJ5" s="44">
        <f t="shared" si="12"/>
        <v>2.7327400000000002</v>
      </c>
      <c r="AK5" s="44">
        <f t="shared" si="0"/>
        <v>13.790720769230768</v>
      </c>
      <c r="AL5" s="45"/>
      <c r="AM5" s="44">
        <f t="shared" si="1"/>
        <v>0</v>
      </c>
      <c r="AN5" s="45"/>
      <c r="AO5" s="44">
        <f t="shared" si="2"/>
        <v>0</v>
      </c>
      <c r="AP5" s="45"/>
      <c r="AQ5" s="44">
        <f t="shared" si="13"/>
        <v>0</v>
      </c>
      <c r="AR5" s="31"/>
      <c r="AS5" s="45"/>
      <c r="AT5" s="44">
        <f t="shared" si="3"/>
        <v>0</v>
      </c>
      <c r="AU5" s="44">
        <f t="shared" si="8"/>
        <v>0</v>
      </c>
      <c r="AV5" s="44">
        <f t="shared" si="4"/>
        <v>13.790720769230768</v>
      </c>
      <c r="AW5" s="47">
        <f t="shared" si="9"/>
        <v>0.16267633459436739</v>
      </c>
      <c r="AX5" s="44">
        <v>16.47</v>
      </c>
      <c r="AY5" s="48">
        <v>16.47</v>
      </c>
      <c r="AZ5" s="53">
        <v>34.99</v>
      </c>
      <c r="BA5" s="46">
        <v>0.52929999999999999</v>
      </c>
      <c r="BB5" s="46">
        <v>0.52929999999999999</v>
      </c>
      <c r="BC5" s="54">
        <v>500</v>
      </c>
      <c r="BD5" s="44">
        <f t="shared" si="10"/>
        <v>6895.3603846153837</v>
      </c>
      <c r="BE5" s="44">
        <f t="shared" si="11"/>
        <v>8235</v>
      </c>
    </row>
    <row r="6" spans="1:57" s="30" customFormat="1" ht="60" customHeight="1">
      <c r="A6" s="31"/>
      <c r="B6" s="32">
        <v>5</v>
      </c>
      <c r="C6" s="33"/>
      <c r="D6" s="34" t="s">
        <v>114</v>
      </c>
      <c r="E6" s="31" t="s">
        <v>68</v>
      </c>
      <c r="F6" s="31"/>
      <c r="G6" s="31" t="s">
        <v>60</v>
      </c>
      <c r="H6" s="31" t="s">
        <v>71</v>
      </c>
      <c r="I6" s="34" t="s">
        <v>144</v>
      </c>
      <c r="J6" s="31" t="s">
        <v>61</v>
      </c>
      <c r="K6" s="34" t="s">
        <v>110</v>
      </c>
      <c r="L6" s="35" t="s">
        <v>62</v>
      </c>
      <c r="M6" s="31" t="s">
        <v>63</v>
      </c>
      <c r="N6" s="31" t="s">
        <v>72</v>
      </c>
      <c r="O6" s="31"/>
      <c r="P6" s="1" t="s">
        <v>81</v>
      </c>
      <c r="Q6" s="31"/>
      <c r="R6" s="31" t="s">
        <v>65</v>
      </c>
      <c r="S6" s="36">
        <f>'[1]1.7.26-print'!O4</f>
        <v>0</v>
      </c>
      <c r="T6" s="37">
        <v>7.8</v>
      </c>
      <c r="U6" s="39">
        <v>0</v>
      </c>
      <c r="V6" s="38">
        <v>8.73</v>
      </c>
      <c r="X6" s="31" t="s">
        <v>7</v>
      </c>
      <c r="Y6" s="40">
        <v>45</v>
      </c>
      <c r="Z6" s="40">
        <v>43</v>
      </c>
      <c r="AA6" s="40">
        <v>22</v>
      </c>
      <c r="AB6" s="37">
        <v>5</v>
      </c>
      <c r="AC6" s="52">
        <v>2</v>
      </c>
      <c r="AD6" s="42">
        <f t="shared" si="5"/>
        <v>4.2569999999999997E-2</v>
      </c>
      <c r="AE6" s="43">
        <f t="shared" si="6"/>
        <v>3053.7937514681703</v>
      </c>
      <c r="AF6" s="31">
        <v>3300</v>
      </c>
      <c r="AG6" s="44">
        <f t="shared" si="7"/>
        <v>1.0806230769230769</v>
      </c>
      <c r="AH6" s="31" t="s">
        <v>66</v>
      </c>
      <c r="AI6" s="45">
        <v>0.27800000000000002</v>
      </c>
      <c r="AJ6" s="44">
        <f t="shared" si="12"/>
        <v>2.4269400000000005</v>
      </c>
      <c r="AK6" s="44">
        <f t="shared" si="0"/>
        <v>12.237563076923077</v>
      </c>
      <c r="AL6" s="45"/>
      <c r="AM6" s="44">
        <f t="shared" si="1"/>
        <v>0</v>
      </c>
      <c r="AN6" s="45"/>
      <c r="AO6" s="44">
        <f t="shared" si="2"/>
        <v>0</v>
      </c>
      <c r="AP6" s="45"/>
      <c r="AQ6" s="44">
        <f t="shared" si="13"/>
        <v>0</v>
      </c>
      <c r="AR6" s="31"/>
      <c r="AS6" s="45"/>
      <c r="AT6" s="44">
        <f t="shared" si="3"/>
        <v>0</v>
      </c>
      <c r="AU6" s="44">
        <f t="shared" si="8"/>
        <v>0</v>
      </c>
      <c r="AV6" s="44">
        <f t="shared" si="4"/>
        <v>12.237563076923077</v>
      </c>
      <c r="AW6" s="47">
        <f t="shared" si="9"/>
        <v>0.17592167832167827</v>
      </c>
      <c r="AX6" s="44">
        <v>14.849999999999998</v>
      </c>
      <c r="AY6" s="48">
        <v>14.85</v>
      </c>
      <c r="AZ6" s="53">
        <v>29.99</v>
      </c>
      <c r="BA6" s="46">
        <v>0.50480000000000003</v>
      </c>
      <c r="BB6" s="46">
        <v>0.50480000000000003</v>
      </c>
      <c r="BC6" s="50">
        <v>1300</v>
      </c>
      <c r="BD6" s="44">
        <f t="shared" si="10"/>
        <v>15908.832</v>
      </c>
      <c r="BE6" s="44">
        <f t="shared" si="11"/>
        <v>19305</v>
      </c>
    </row>
    <row r="7" spans="1:57" s="30" customFormat="1" ht="60" customHeight="1">
      <c r="A7" s="31"/>
      <c r="B7" s="32">
        <v>6</v>
      </c>
      <c r="C7" s="51"/>
      <c r="D7" s="34" t="s">
        <v>115</v>
      </c>
      <c r="E7" s="31" t="s">
        <v>68</v>
      </c>
      <c r="F7" s="31"/>
      <c r="G7" s="31" t="s">
        <v>60</v>
      </c>
      <c r="H7" s="31" t="s">
        <v>71</v>
      </c>
      <c r="I7" s="34" t="s">
        <v>144</v>
      </c>
      <c r="J7" s="31" t="s">
        <v>61</v>
      </c>
      <c r="K7" s="34" t="s">
        <v>113</v>
      </c>
      <c r="L7" s="35" t="s">
        <v>62</v>
      </c>
      <c r="M7" s="31" t="s">
        <v>67</v>
      </c>
      <c r="N7" s="31" t="s">
        <v>72</v>
      </c>
      <c r="O7" s="31"/>
      <c r="P7" s="1" t="s">
        <v>82</v>
      </c>
      <c r="Q7" s="31"/>
      <c r="R7" s="31" t="s">
        <v>65</v>
      </c>
      <c r="S7" s="36">
        <f>'[1]1.7.26-print'!O5</f>
        <v>0</v>
      </c>
      <c r="T7" s="37">
        <v>7.8</v>
      </c>
      <c r="U7" s="39">
        <v>0</v>
      </c>
      <c r="V7" s="38">
        <v>9.83</v>
      </c>
      <c r="X7" s="31" t="s">
        <v>7</v>
      </c>
      <c r="Y7" s="40">
        <v>45</v>
      </c>
      <c r="Z7" s="40">
        <v>43</v>
      </c>
      <c r="AA7" s="40">
        <v>25</v>
      </c>
      <c r="AB7" s="37">
        <v>5</v>
      </c>
      <c r="AC7" s="52">
        <v>2</v>
      </c>
      <c r="AD7" s="42">
        <f t="shared" si="5"/>
        <v>4.8375000000000001E-2</v>
      </c>
      <c r="AE7" s="43">
        <f t="shared" si="6"/>
        <v>2687.3385012919898</v>
      </c>
      <c r="AF7" s="31">
        <v>3300</v>
      </c>
      <c r="AG7" s="44">
        <f t="shared" si="7"/>
        <v>1.2279807692307692</v>
      </c>
      <c r="AH7" s="31" t="s">
        <v>66</v>
      </c>
      <c r="AI7" s="45">
        <v>0.27800000000000002</v>
      </c>
      <c r="AJ7" s="44">
        <f t="shared" si="12"/>
        <v>2.7327400000000002</v>
      </c>
      <c r="AK7" s="44">
        <f t="shared" si="0"/>
        <v>13.790720769230768</v>
      </c>
      <c r="AL7" s="45"/>
      <c r="AM7" s="44">
        <f t="shared" si="1"/>
        <v>0</v>
      </c>
      <c r="AN7" s="45"/>
      <c r="AO7" s="44">
        <f t="shared" si="2"/>
        <v>0</v>
      </c>
      <c r="AP7" s="45"/>
      <c r="AQ7" s="44">
        <f t="shared" si="13"/>
        <v>0</v>
      </c>
      <c r="AR7" s="31"/>
      <c r="AS7" s="45"/>
      <c r="AT7" s="44">
        <f t="shared" si="3"/>
        <v>0</v>
      </c>
      <c r="AU7" s="44">
        <f t="shared" si="8"/>
        <v>0</v>
      </c>
      <c r="AV7" s="44">
        <f t="shared" si="4"/>
        <v>13.790720769230768</v>
      </c>
      <c r="AW7" s="47">
        <f t="shared" si="9"/>
        <v>0.16267633459436739</v>
      </c>
      <c r="AX7" s="44">
        <v>16.47</v>
      </c>
      <c r="AY7" s="48">
        <v>16.47</v>
      </c>
      <c r="AZ7" s="53">
        <v>34.99</v>
      </c>
      <c r="BA7" s="46">
        <v>0.52929999999999999</v>
      </c>
      <c r="BB7" s="46">
        <v>0.52929999999999999</v>
      </c>
      <c r="BC7" s="50">
        <v>700</v>
      </c>
      <c r="BD7" s="44">
        <f t="shared" si="10"/>
        <v>9653.5045384615387</v>
      </c>
      <c r="BE7" s="44">
        <f t="shared" si="11"/>
        <v>11529</v>
      </c>
    </row>
    <row r="8" spans="1:57" s="30" customFormat="1" ht="60" customHeight="1">
      <c r="A8" s="31"/>
      <c r="B8" s="32">
        <v>7</v>
      </c>
      <c r="C8" s="33"/>
      <c r="D8" s="34" t="s">
        <v>116</v>
      </c>
      <c r="E8" s="31" t="s">
        <v>73</v>
      </c>
      <c r="F8" s="31"/>
      <c r="G8" s="31" t="s">
        <v>60</v>
      </c>
      <c r="H8" s="34" t="s">
        <v>117</v>
      </c>
      <c r="I8" s="34" t="s">
        <v>144</v>
      </c>
      <c r="J8" s="31" t="s">
        <v>61</v>
      </c>
      <c r="K8" s="34" t="s">
        <v>110</v>
      </c>
      <c r="L8" s="35" t="s">
        <v>62</v>
      </c>
      <c r="M8" s="31" t="s">
        <v>63</v>
      </c>
      <c r="N8" s="31" t="s">
        <v>74</v>
      </c>
      <c r="O8" s="31"/>
      <c r="P8" s="1" t="s">
        <v>83</v>
      </c>
      <c r="Q8" s="31"/>
      <c r="R8" s="31" t="s">
        <v>65</v>
      </c>
      <c r="S8" s="36">
        <f>'[1]1.7.26-print'!O4</f>
        <v>0</v>
      </c>
      <c r="T8" s="37">
        <v>7.8</v>
      </c>
      <c r="U8" s="39">
        <v>0</v>
      </c>
      <c r="V8" s="38">
        <v>8.73</v>
      </c>
      <c r="X8" s="31" t="s">
        <v>7</v>
      </c>
      <c r="Y8" s="40">
        <v>45</v>
      </c>
      <c r="Z8" s="40">
        <v>43</v>
      </c>
      <c r="AA8" s="40">
        <v>22</v>
      </c>
      <c r="AB8" s="37">
        <v>5</v>
      </c>
      <c r="AC8" s="52">
        <v>2</v>
      </c>
      <c r="AD8" s="42">
        <f t="shared" si="5"/>
        <v>4.2569999999999997E-2</v>
      </c>
      <c r="AE8" s="43">
        <f t="shared" si="6"/>
        <v>3053.7937514681703</v>
      </c>
      <c r="AF8" s="31">
        <v>3300</v>
      </c>
      <c r="AG8" s="44">
        <f t="shared" si="7"/>
        <v>1.0806230769230769</v>
      </c>
      <c r="AH8" s="31" t="s">
        <v>66</v>
      </c>
      <c r="AI8" s="45">
        <v>0.27800000000000002</v>
      </c>
      <c r="AJ8" s="44">
        <f t="shared" si="12"/>
        <v>2.4269400000000005</v>
      </c>
      <c r="AK8" s="44">
        <f t="shared" si="0"/>
        <v>12.237563076923077</v>
      </c>
      <c r="AL8" s="45"/>
      <c r="AM8" s="44">
        <f t="shared" si="1"/>
        <v>0</v>
      </c>
      <c r="AN8" s="45"/>
      <c r="AO8" s="44">
        <f t="shared" si="2"/>
        <v>0</v>
      </c>
      <c r="AP8" s="45"/>
      <c r="AQ8" s="44">
        <f t="shared" si="13"/>
        <v>0</v>
      </c>
      <c r="AR8" s="31"/>
      <c r="AS8" s="45"/>
      <c r="AT8" s="44">
        <f t="shared" si="3"/>
        <v>0</v>
      </c>
      <c r="AU8" s="44">
        <f t="shared" si="8"/>
        <v>0</v>
      </c>
      <c r="AV8" s="44">
        <f t="shared" si="4"/>
        <v>12.237563076923077</v>
      </c>
      <c r="AW8" s="47">
        <f t="shared" si="9"/>
        <v>0.17592167832167827</v>
      </c>
      <c r="AX8" s="44">
        <v>14.849999999999998</v>
      </c>
      <c r="AY8" s="48">
        <v>14.85</v>
      </c>
      <c r="AZ8" s="53">
        <v>29.99</v>
      </c>
      <c r="BA8" s="46">
        <v>0.50480000000000003</v>
      </c>
      <c r="BB8" s="46">
        <v>0.50480000000000003</v>
      </c>
      <c r="BC8" s="50">
        <v>1300</v>
      </c>
      <c r="BD8" s="44">
        <f t="shared" si="10"/>
        <v>15908.832</v>
      </c>
      <c r="BE8" s="44">
        <f t="shared" si="11"/>
        <v>19305</v>
      </c>
    </row>
    <row r="9" spans="1:57" s="30" customFormat="1" ht="60" customHeight="1">
      <c r="A9" s="31"/>
      <c r="B9" s="32">
        <v>8</v>
      </c>
      <c r="C9" s="51"/>
      <c r="D9" s="34" t="s">
        <v>116</v>
      </c>
      <c r="E9" s="31" t="s">
        <v>73</v>
      </c>
      <c r="F9" s="31"/>
      <c r="G9" s="31" t="s">
        <v>60</v>
      </c>
      <c r="H9" s="34" t="s">
        <v>117</v>
      </c>
      <c r="I9" s="34" t="s">
        <v>144</v>
      </c>
      <c r="J9" s="31" t="s">
        <v>61</v>
      </c>
      <c r="K9" s="34" t="s">
        <v>110</v>
      </c>
      <c r="L9" s="35" t="s">
        <v>62</v>
      </c>
      <c r="M9" s="31" t="s">
        <v>67</v>
      </c>
      <c r="N9" s="31" t="s">
        <v>74</v>
      </c>
      <c r="O9" s="31"/>
      <c r="P9" s="1" t="s">
        <v>84</v>
      </c>
      <c r="Q9" s="31"/>
      <c r="R9" s="31" t="s">
        <v>65</v>
      </c>
      <c r="S9" s="36">
        <f>'[1]1.7.26-print'!O5</f>
        <v>0</v>
      </c>
      <c r="T9" s="37">
        <v>7.8</v>
      </c>
      <c r="U9" s="39">
        <v>0</v>
      </c>
      <c r="V9" s="38">
        <v>9.83</v>
      </c>
      <c r="X9" s="31" t="s">
        <v>7</v>
      </c>
      <c r="Y9" s="40">
        <v>45</v>
      </c>
      <c r="Z9" s="40">
        <v>43</v>
      </c>
      <c r="AA9" s="40">
        <v>25</v>
      </c>
      <c r="AB9" s="37">
        <v>5</v>
      </c>
      <c r="AC9" s="52">
        <v>2</v>
      </c>
      <c r="AD9" s="42">
        <f t="shared" si="5"/>
        <v>4.8375000000000001E-2</v>
      </c>
      <c r="AE9" s="43">
        <f t="shared" si="6"/>
        <v>2687.3385012919898</v>
      </c>
      <c r="AF9" s="31">
        <v>3300</v>
      </c>
      <c r="AG9" s="44">
        <f t="shared" si="7"/>
        <v>1.2279807692307692</v>
      </c>
      <c r="AH9" s="31" t="s">
        <v>66</v>
      </c>
      <c r="AI9" s="45">
        <v>0.27800000000000002</v>
      </c>
      <c r="AJ9" s="44">
        <f t="shared" si="12"/>
        <v>2.7327400000000002</v>
      </c>
      <c r="AK9" s="44">
        <f t="shared" si="0"/>
        <v>13.790720769230768</v>
      </c>
      <c r="AL9" s="45"/>
      <c r="AM9" s="44">
        <f t="shared" si="1"/>
        <v>0</v>
      </c>
      <c r="AN9" s="45"/>
      <c r="AO9" s="44">
        <f t="shared" si="2"/>
        <v>0</v>
      </c>
      <c r="AP9" s="45"/>
      <c r="AQ9" s="44">
        <f t="shared" si="13"/>
        <v>0</v>
      </c>
      <c r="AR9" s="31"/>
      <c r="AS9" s="45"/>
      <c r="AT9" s="44">
        <f t="shared" si="3"/>
        <v>0</v>
      </c>
      <c r="AU9" s="44">
        <f t="shared" si="8"/>
        <v>0</v>
      </c>
      <c r="AV9" s="44">
        <f t="shared" si="4"/>
        <v>13.790720769230768</v>
      </c>
      <c r="AW9" s="47">
        <f t="shared" si="9"/>
        <v>0.16267633459436739</v>
      </c>
      <c r="AX9" s="44">
        <v>16.47</v>
      </c>
      <c r="AY9" s="48">
        <v>16.47</v>
      </c>
      <c r="AZ9" s="53">
        <v>34.99</v>
      </c>
      <c r="BA9" s="46">
        <v>0.52929999999999999</v>
      </c>
      <c r="BB9" s="46">
        <v>0.52929999999999999</v>
      </c>
      <c r="BC9" s="50">
        <v>700</v>
      </c>
      <c r="BD9" s="44">
        <f t="shared" si="10"/>
        <v>9653.5045384615387</v>
      </c>
      <c r="BE9" s="44">
        <f t="shared" si="11"/>
        <v>11529</v>
      </c>
    </row>
    <row r="10" spans="1:57" s="30" customFormat="1" ht="60" customHeight="1">
      <c r="A10" s="31"/>
      <c r="B10" s="32">
        <v>13</v>
      </c>
      <c r="C10" s="33"/>
      <c r="D10" s="34"/>
      <c r="E10" s="34" t="s">
        <v>118</v>
      </c>
      <c r="F10" s="31"/>
      <c r="G10" s="31" t="s">
        <v>60</v>
      </c>
      <c r="H10" s="34" t="s">
        <v>119</v>
      </c>
      <c r="I10" s="34" t="s">
        <v>144</v>
      </c>
      <c r="J10" s="31" t="s">
        <v>61</v>
      </c>
      <c r="K10" s="34" t="s">
        <v>120</v>
      </c>
      <c r="L10" s="35" t="s">
        <v>62</v>
      </c>
      <c r="M10" s="31" t="s">
        <v>63</v>
      </c>
      <c r="N10" s="31" t="s">
        <v>64</v>
      </c>
      <c r="O10" s="31"/>
      <c r="P10" s="1" t="s">
        <v>85</v>
      </c>
      <c r="Q10" s="31"/>
      <c r="R10" s="31" t="s">
        <v>65</v>
      </c>
      <c r="S10" s="36">
        <f>'[1]Joney Quote2.25'!H1</f>
        <v>0</v>
      </c>
      <c r="T10" s="37">
        <v>7.8</v>
      </c>
      <c r="U10" s="39">
        <v>0</v>
      </c>
      <c r="V10" s="38">
        <v>9.1</v>
      </c>
      <c r="X10" s="31" t="s">
        <v>7</v>
      </c>
      <c r="Y10" s="40">
        <v>45</v>
      </c>
      <c r="Z10" s="40">
        <v>43</v>
      </c>
      <c r="AA10" s="40">
        <v>26</v>
      </c>
      <c r="AB10" s="37">
        <v>5</v>
      </c>
      <c r="AC10" s="52">
        <v>2</v>
      </c>
      <c r="AD10" s="42">
        <f t="shared" si="5"/>
        <v>5.0310000000000001E-2</v>
      </c>
      <c r="AE10" s="43">
        <f t="shared" si="6"/>
        <v>2583.9793281653747</v>
      </c>
      <c r="AF10" s="31">
        <v>3300</v>
      </c>
      <c r="AG10" s="44">
        <f t="shared" si="7"/>
        <v>1.2770999999999999</v>
      </c>
      <c r="AH10" s="31" t="s">
        <v>66</v>
      </c>
      <c r="AI10" s="45">
        <v>0.27800000000000002</v>
      </c>
      <c r="AJ10" s="44">
        <f t="shared" si="12"/>
        <v>2.5298000000000003</v>
      </c>
      <c r="AK10" s="44">
        <f t="shared" si="0"/>
        <v>12.906899999999998</v>
      </c>
      <c r="AL10" s="45"/>
      <c r="AM10" s="44">
        <f t="shared" si="1"/>
        <v>0</v>
      </c>
      <c r="AN10" s="45"/>
      <c r="AO10" s="44">
        <f t="shared" si="2"/>
        <v>0</v>
      </c>
      <c r="AP10" s="45"/>
      <c r="AQ10" s="44">
        <f t="shared" si="13"/>
        <v>0</v>
      </c>
      <c r="AR10" s="31"/>
      <c r="AS10" s="45"/>
      <c r="AT10" s="44">
        <f t="shared" si="3"/>
        <v>0</v>
      </c>
      <c r="AU10" s="44">
        <f t="shared" si="8"/>
        <v>0</v>
      </c>
      <c r="AV10" s="44">
        <f t="shared" si="4"/>
        <v>12.906899999999998</v>
      </c>
      <c r="AW10" s="47">
        <f t="shared" si="9"/>
        <v>0.15420052424639588</v>
      </c>
      <c r="AX10" s="44">
        <v>15.260000000000002</v>
      </c>
      <c r="AY10" s="48">
        <v>15.26</v>
      </c>
      <c r="AZ10" s="53">
        <v>29.99</v>
      </c>
      <c r="BA10" s="46">
        <v>0.49120000000000003</v>
      </c>
      <c r="BB10" s="46">
        <v>0.49120000000000003</v>
      </c>
      <c r="BC10" s="54">
        <v>1000</v>
      </c>
      <c r="BD10" s="44">
        <f t="shared" si="10"/>
        <v>12906.899999999998</v>
      </c>
      <c r="BE10" s="44">
        <f t="shared" si="11"/>
        <v>15260</v>
      </c>
    </row>
    <row r="11" spans="1:57" s="30" customFormat="1" ht="60" customHeight="1">
      <c r="A11" s="31"/>
      <c r="B11" s="32">
        <v>14</v>
      </c>
      <c r="C11" s="51"/>
      <c r="D11" s="31"/>
      <c r="E11" s="34" t="s">
        <v>121</v>
      </c>
      <c r="F11" s="31"/>
      <c r="G11" s="31" t="s">
        <v>60</v>
      </c>
      <c r="H11" s="34" t="s">
        <v>122</v>
      </c>
      <c r="I11" s="34" t="s">
        <v>144</v>
      </c>
      <c r="J11" s="31" t="s">
        <v>61</v>
      </c>
      <c r="K11" s="34" t="s">
        <v>123</v>
      </c>
      <c r="L11" s="35" t="s">
        <v>62</v>
      </c>
      <c r="M11" s="31" t="s">
        <v>67</v>
      </c>
      <c r="N11" s="31" t="s">
        <v>64</v>
      </c>
      <c r="O11" s="31"/>
      <c r="P11" s="1" t="s">
        <v>86</v>
      </c>
      <c r="Q11" s="31"/>
      <c r="R11" s="31" t="s">
        <v>65</v>
      </c>
      <c r="S11" s="36" t="str">
        <f>'[1]Joney Quote2.25'!H2</f>
        <v>upcharge-2.5%</v>
      </c>
      <c r="T11" s="37">
        <v>7.8</v>
      </c>
      <c r="U11" s="39"/>
      <c r="V11" s="38">
        <v>10.37</v>
      </c>
      <c r="X11" s="31" t="s">
        <v>7</v>
      </c>
      <c r="Y11" s="40">
        <v>45</v>
      </c>
      <c r="Z11" s="40">
        <v>23</v>
      </c>
      <c r="AA11" s="40">
        <v>42</v>
      </c>
      <c r="AB11" s="37">
        <v>5</v>
      </c>
      <c r="AC11" s="52">
        <v>2</v>
      </c>
      <c r="AD11" s="42">
        <f t="shared" si="5"/>
        <v>4.3470000000000002E-2</v>
      </c>
      <c r="AE11" s="43">
        <f t="shared" si="6"/>
        <v>2990.5682079595122</v>
      </c>
      <c r="AF11" s="31">
        <v>3300</v>
      </c>
      <c r="AG11" s="44">
        <f t="shared" si="7"/>
        <v>1.1034692307692309</v>
      </c>
      <c r="AH11" s="31" t="s">
        <v>66</v>
      </c>
      <c r="AI11" s="45">
        <v>0.27800000000000002</v>
      </c>
      <c r="AJ11" s="44">
        <f t="shared" si="12"/>
        <v>2.88286</v>
      </c>
      <c r="AK11" s="44">
        <f t="shared" si="0"/>
        <v>14.35632923076923</v>
      </c>
      <c r="AL11" s="45"/>
      <c r="AM11" s="44">
        <f t="shared" si="1"/>
        <v>0</v>
      </c>
      <c r="AN11" s="45"/>
      <c r="AO11" s="44">
        <f t="shared" si="2"/>
        <v>0</v>
      </c>
      <c r="AP11" s="45"/>
      <c r="AQ11" s="44">
        <f t="shared" si="13"/>
        <v>0</v>
      </c>
      <c r="AR11" s="31"/>
      <c r="AS11" s="45"/>
      <c r="AT11" s="44">
        <f t="shared" si="3"/>
        <v>0</v>
      </c>
      <c r="AU11" s="44">
        <f t="shared" si="8"/>
        <v>0</v>
      </c>
      <c r="AV11" s="44">
        <f t="shared" si="4"/>
        <v>14.35632923076923</v>
      </c>
      <c r="AW11" s="47">
        <f t="shared" si="9"/>
        <v>0.17397415242984862</v>
      </c>
      <c r="AX11" s="44">
        <v>17.38</v>
      </c>
      <c r="AY11" s="48">
        <v>17.38</v>
      </c>
      <c r="AZ11" s="53">
        <v>34.99</v>
      </c>
      <c r="BA11" s="46">
        <v>0.50329999999999997</v>
      </c>
      <c r="BB11" s="46">
        <v>0.50329999999999997</v>
      </c>
      <c r="BC11" s="54">
        <v>500</v>
      </c>
      <c r="BD11" s="44">
        <f t="shared" si="10"/>
        <v>7178.164615384615</v>
      </c>
      <c r="BE11" s="44">
        <f t="shared" si="11"/>
        <v>8690</v>
      </c>
    </row>
    <row r="12" spans="1:57" s="30" customFormat="1" ht="60" customHeight="1">
      <c r="A12" s="31"/>
      <c r="B12" s="32">
        <v>15</v>
      </c>
      <c r="C12" s="33"/>
      <c r="D12" s="31"/>
      <c r="E12" s="31" t="s">
        <v>58</v>
      </c>
      <c r="F12" s="31" t="s">
        <v>59</v>
      </c>
      <c r="G12" s="31" t="s">
        <v>60</v>
      </c>
      <c r="H12" s="31" t="s">
        <v>75</v>
      </c>
      <c r="I12" s="34" t="s">
        <v>144</v>
      </c>
      <c r="J12" s="31" t="s">
        <v>61</v>
      </c>
      <c r="K12" s="34" t="s">
        <v>124</v>
      </c>
      <c r="L12" s="35" t="s">
        <v>62</v>
      </c>
      <c r="M12" s="31" t="s">
        <v>63</v>
      </c>
      <c r="N12" s="31" t="s">
        <v>72</v>
      </c>
      <c r="O12" s="31"/>
      <c r="P12" s="3" t="s">
        <v>96</v>
      </c>
      <c r="Q12" s="31"/>
      <c r="R12" s="31" t="s">
        <v>65</v>
      </c>
      <c r="S12" s="36">
        <f>'[1]1.15 Joney '!I2</f>
        <v>0</v>
      </c>
      <c r="T12" s="37">
        <v>7.8</v>
      </c>
      <c r="U12" s="39">
        <v>0</v>
      </c>
      <c r="V12" s="38">
        <v>12.74</v>
      </c>
      <c r="X12" s="31" t="s">
        <v>7</v>
      </c>
      <c r="Y12" s="40">
        <v>45</v>
      </c>
      <c r="Z12" s="40">
        <v>43</v>
      </c>
      <c r="AA12" s="40">
        <v>27</v>
      </c>
      <c r="AB12" s="37">
        <v>5</v>
      </c>
      <c r="AC12" s="52">
        <v>2</v>
      </c>
      <c r="AD12" s="42">
        <f t="shared" si="5"/>
        <v>5.2245E-2</v>
      </c>
      <c r="AE12" s="43">
        <f t="shared" si="6"/>
        <v>2488.2763900851755</v>
      </c>
      <c r="AF12" s="31">
        <v>3300</v>
      </c>
      <c r="AG12" s="44">
        <f t="shared" si="7"/>
        <v>1.3262192307692309</v>
      </c>
      <c r="AH12" s="31" t="s">
        <v>66</v>
      </c>
      <c r="AI12" s="45">
        <v>0.27800000000000002</v>
      </c>
      <c r="AJ12" s="44">
        <f t="shared" si="12"/>
        <v>3.5417200000000002</v>
      </c>
      <c r="AK12" s="44">
        <f t="shared" si="0"/>
        <v>17.607939230769233</v>
      </c>
      <c r="AL12" s="45"/>
      <c r="AM12" s="44">
        <f t="shared" si="1"/>
        <v>0</v>
      </c>
      <c r="AN12" s="45"/>
      <c r="AO12" s="44">
        <f t="shared" si="2"/>
        <v>0</v>
      </c>
      <c r="AP12" s="45"/>
      <c r="AQ12" s="44">
        <f t="shared" si="13"/>
        <v>0</v>
      </c>
      <c r="AR12" s="31" t="s">
        <v>58</v>
      </c>
      <c r="AS12" s="45">
        <v>7.0000000000000007E-2</v>
      </c>
      <c r="AT12" s="44">
        <f t="shared" si="3"/>
        <v>1.5750000000000002</v>
      </c>
      <c r="AU12" s="44">
        <f t="shared" si="8"/>
        <v>1.5750000000000002</v>
      </c>
      <c r="AV12" s="44">
        <f t="shared" si="4"/>
        <v>19.182939230769232</v>
      </c>
      <c r="AW12" s="47">
        <f t="shared" si="9"/>
        <v>0.14742492307692301</v>
      </c>
      <c r="AX12" s="44">
        <v>22.5</v>
      </c>
      <c r="AY12" s="48">
        <v>22.5</v>
      </c>
      <c r="AZ12" s="49">
        <v>39.99</v>
      </c>
      <c r="BA12" s="46">
        <v>0.43740000000000001</v>
      </c>
      <c r="BB12" s="46">
        <v>0.43740000000000001</v>
      </c>
      <c r="BC12" s="54">
        <v>1000</v>
      </c>
      <c r="BD12" s="44">
        <f t="shared" si="10"/>
        <v>19182.939230769232</v>
      </c>
      <c r="BE12" s="44">
        <f t="shared" si="11"/>
        <v>22500</v>
      </c>
    </row>
    <row r="13" spans="1:57" s="30" customFormat="1" ht="60" customHeight="1">
      <c r="A13" s="31"/>
      <c r="B13" s="32">
        <v>16</v>
      </c>
      <c r="C13" s="51"/>
      <c r="D13" s="31"/>
      <c r="E13" s="31" t="s">
        <v>58</v>
      </c>
      <c r="F13" s="31" t="s">
        <v>59</v>
      </c>
      <c r="G13" s="31" t="s">
        <v>60</v>
      </c>
      <c r="H13" s="31" t="s">
        <v>75</v>
      </c>
      <c r="I13" s="34" t="s">
        <v>144</v>
      </c>
      <c r="J13" s="31" t="s">
        <v>61</v>
      </c>
      <c r="K13" s="34" t="s">
        <v>124</v>
      </c>
      <c r="L13" s="35" t="s">
        <v>62</v>
      </c>
      <c r="M13" s="31" t="s">
        <v>67</v>
      </c>
      <c r="N13" s="31" t="s">
        <v>72</v>
      </c>
      <c r="O13" s="31"/>
      <c r="P13" s="3" t="s">
        <v>97</v>
      </c>
      <c r="Q13" s="31"/>
      <c r="R13" s="31" t="s">
        <v>65</v>
      </c>
      <c r="S13" s="36">
        <f>'[1]1.15 Joney '!I3</f>
        <v>0</v>
      </c>
      <c r="T13" s="37">
        <v>7.8</v>
      </c>
      <c r="U13" s="39">
        <v>0</v>
      </c>
      <c r="V13" s="38">
        <v>14.66</v>
      </c>
      <c r="X13" s="31" t="s">
        <v>7</v>
      </c>
      <c r="Y13" s="40">
        <v>45</v>
      </c>
      <c r="Z13" s="40">
        <v>43</v>
      </c>
      <c r="AA13" s="40">
        <v>30</v>
      </c>
      <c r="AB13" s="37">
        <v>5</v>
      </c>
      <c r="AC13" s="52">
        <v>2</v>
      </c>
      <c r="AD13" s="42">
        <f t="shared" si="5"/>
        <v>5.8049999999999997E-2</v>
      </c>
      <c r="AE13" s="43">
        <f t="shared" si="6"/>
        <v>2239.448751076658</v>
      </c>
      <c r="AF13" s="31">
        <v>3300</v>
      </c>
      <c r="AG13" s="44">
        <f t="shared" si="7"/>
        <v>1.4735769230769231</v>
      </c>
      <c r="AH13" s="31" t="s">
        <v>66</v>
      </c>
      <c r="AI13" s="45">
        <v>0.27800000000000002</v>
      </c>
      <c r="AJ13" s="44">
        <f t="shared" si="12"/>
        <v>4.0754800000000007</v>
      </c>
      <c r="AK13" s="44">
        <f t="shared" si="0"/>
        <v>20.209056923076922</v>
      </c>
      <c r="AL13" s="45"/>
      <c r="AM13" s="44">
        <f t="shared" si="1"/>
        <v>0</v>
      </c>
      <c r="AN13" s="45"/>
      <c r="AO13" s="44">
        <f t="shared" si="2"/>
        <v>0</v>
      </c>
      <c r="AP13" s="45"/>
      <c r="AQ13" s="44">
        <f t="shared" si="13"/>
        <v>0</v>
      </c>
      <c r="AR13" s="31" t="s">
        <v>58</v>
      </c>
      <c r="AS13" s="45">
        <v>7.0000000000000007E-2</v>
      </c>
      <c r="AT13" s="44">
        <f t="shared" si="3"/>
        <v>1.8200000000000003</v>
      </c>
      <c r="AU13" s="44">
        <f t="shared" si="8"/>
        <v>1.8200000000000003</v>
      </c>
      <c r="AV13" s="44">
        <f t="shared" si="4"/>
        <v>22.029056923076922</v>
      </c>
      <c r="AW13" s="47">
        <f t="shared" si="9"/>
        <v>0.15272857988165683</v>
      </c>
      <c r="AX13" s="44">
        <v>26</v>
      </c>
      <c r="AY13" s="48">
        <v>26</v>
      </c>
      <c r="AZ13" s="49">
        <v>44.99</v>
      </c>
      <c r="BA13" s="46">
        <v>0.42209999999999998</v>
      </c>
      <c r="BB13" s="46">
        <v>0.42209999999999998</v>
      </c>
      <c r="BC13" s="54">
        <v>500</v>
      </c>
      <c r="BD13" s="44">
        <f t="shared" si="10"/>
        <v>11014.528461538461</v>
      </c>
      <c r="BE13" s="44">
        <f t="shared" si="11"/>
        <v>13000</v>
      </c>
    </row>
    <row r="14" spans="1:57" s="30" customFormat="1" ht="60" customHeight="1">
      <c r="A14" s="31"/>
      <c r="B14" s="32">
        <v>17</v>
      </c>
      <c r="C14" s="33"/>
      <c r="D14" s="31"/>
      <c r="E14" s="31" t="s">
        <v>58</v>
      </c>
      <c r="F14" s="31" t="s">
        <v>59</v>
      </c>
      <c r="G14" s="31" t="s">
        <v>60</v>
      </c>
      <c r="H14" s="31" t="s">
        <v>76</v>
      </c>
      <c r="I14" s="34" t="s">
        <v>144</v>
      </c>
      <c r="J14" s="31" t="s">
        <v>61</v>
      </c>
      <c r="K14" s="34" t="s">
        <v>125</v>
      </c>
      <c r="L14" s="35" t="s">
        <v>62</v>
      </c>
      <c r="M14" s="31" t="s">
        <v>63</v>
      </c>
      <c r="N14" s="31" t="s">
        <v>77</v>
      </c>
      <c r="O14" s="31"/>
      <c r="P14" s="3" t="s">
        <v>98</v>
      </c>
      <c r="Q14" s="31"/>
      <c r="R14" s="31" t="s">
        <v>65</v>
      </c>
      <c r="S14" s="36">
        <f>'[1]1.15 Joney '!I4</f>
        <v>99.36</v>
      </c>
      <c r="T14" s="37">
        <v>7.8</v>
      </c>
      <c r="U14" s="39">
        <v>12.74</v>
      </c>
      <c r="V14" s="38">
        <v>12.08</v>
      </c>
      <c r="X14" s="31" t="s">
        <v>7</v>
      </c>
      <c r="Y14" s="40">
        <v>45</v>
      </c>
      <c r="Z14" s="40">
        <v>43</v>
      </c>
      <c r="AA14" s="40">
        <v>27</v>
      </c>
      <c r="AB14" s="37">
        <v>5</v>
      </c>
      <c r="AC14" s="52">
        <v>2</v>
      </c>
      <c r="AD14" s="42">
        <f t="shared" si="5"/>
        <v>5.2245E-2</v>
      </c>
      <c r="AE14" s="43">
        <f t="shared" si="6"/>
        <v>2488.2763900851755</v>
      </c>
      <c r="AF14" s="31">
        <v>3300</v>
      </c>
      <c r="AG14" s="44">
        <f t="shared" si="7"/>
        <v>1.3262192307692309</v>
      </c>
      <c r="AH14" s="31" t="s">
        <v>66</v>
      </c>
      <c r="AI14" s="45">
        <v>0.27800000000000002</v>
      </c>
      <c r="AJ14" s="44">
        <f t="shared" si="12"/>
        <v>3.3582400000000003</v>
      </c>
      <c r="AK14" s="44">
        <f t="shared" si="0"/>
        <v>16.764459230769233</v>
      </c>
      <c r="AL14" s="45"/>
      <c r="AM14" s="44">
        <f t="shared" si="1"/>
        <v>0</v>
      </c>
      <c r="AN14" s="45"/>
      <c r="AO14" s="44">
        <f t="shared" si="2"/>
        <v>0</v>
      </c>
      <c r="AP14" s="45"/>
      <c r="AQ14" s="44">
        <f t="shared" si="13"/>
        <v>0</v>
      </c>
      <c r="AR14" s="31" t="s">
        <v>58</v>
      </c>
      <c r="AS14" s="45">
        <v>7.0000000000000007E-2</v>
      </c>
      <c r="AT14" s="44">
        <f t="shared" si="3"/>
        <v>1.5729</v>
      </c>
      <c r="AU14" s="44">
        <f t="shared" si="8"/>
        <v>1.5729</v>
      </c>
      <c r="AV14" s="44">
        <f t="shared" si="4"/>
        <v>18.337359230769234</v>
      </c>
      <c r="AW14" s="47">
        <f t="shared" si="9"/>
        <v>0.18391814727328726</v>
      </c>
      <c r="AX14" s="44">
        <v>22.47</v>
      </c>
      <c r="AY14" s="48">
        <v>22.47</v>
      </c>
      <c r="AZ14" s="49">
        <v>39.99</v>
      </c>
      <c r="BA14" s="46">
        <v>0.43809999999999999</v>
      </c>
      <c r="BB14" s="46">
        <v>0.43809999999999999</v>
      </c>
      <c r="BC14" s="54">
        <v>1000</v>
      </c>
      <c r="BD14" s="44">
        <f t="shared" si="10"/>
        <v>18337.359230769234</v>
      </c>
      <c r="BE14" s="44">
        <f t="shared" si="11"/>
        <v>22470</v>
      </c>
    </row>
    <row r="15" spans="1:57" s="30" customFormat="1" ht="60" customHeight="1">
      <c r="A15" s="31"/>
      <c r="B15" s="32">
        <v>18</v>
      </c>
      <c r="C15" s="51"/>
      <c r="D15" s="31"/>
      <c r="E15" s="31" t="s">
        <v>58</v>
      </c>
      <c r="F15" s="31" t="s">
        <v>59</v>
      </c>
      <c r="G15" s="31" t="s">
        <v>60</v>
      </c>
      <c r="H15" s="31" t="s">
        <v>76</v>
      </c>
      <c r="I15" s="34" t="s">
        <v>144</v>
      </c>
      <c r="J15" s="31" t="s">
        <v>61</v>
      </c>
      <c r="K15" s="34" t="s">
        <v>125</v>
      </c>
      <c r="L15" s="35" t="s">
        <v>62</v>
      </c>
      <c r="M15" s="31" t="s">
        <v>67</v>
      </c>
      <c r="N15" s="31" t="s">
        <v>77</v>
      </c>
      <c r="O15" s="31"/>
      <c r="P15" s="3" t="s">
        <v>99</v>
      </c>
      <c r="Q15" s="31"/>
      <c r="R15" s="31" t="s">
        <v>65</v>
      </c>
      <c r="S15" s="36">
        <f>'[1]1.15 Joney '!I5</f>
        <v>114.37</v>
      </c>
      <c r="T15" s="37">
        <v>7.8</v>
      </c>
      <c r="U15" s="39">
        <v>14.66</v>
      </c>
      <c r="V15" s="38">
        <v>13.93</v>
      </c>
      <c r="X15" s="31" t="s">
        <v>7</v>
      </c>
      <c r="Y15" s="40">
        <v>45</v>
      </c>
      <c r="Z15" s="40">
        <v>43</v>
      </c>
      <c r="AA15" s="40">
        <v>30</v>
      </c>
      <c r="AB15" s="37">
        <v>5</v>
      </c>
      <c r="AC15" s="52">
        <v>2</v>
      </c>
      <c r="AD15" s="42">
        <f t="shared" si="5"/>
        <v>5.8049999999999997E-2</v>
      </c>
      <c r="AE15" s="43">
        <f t="shared" si="6"/>
        <v>2239.448751076658</v>
      </c>
      <c r="AF15" s="31">
        <v>3300</v>
      </c>
      <c r="AG15" s="44">
        <f t="shared" si="7"/>
        <v>1.4735769230769231</v>
      </c>
      <c r="AH15" s="31" t="s">
        <v>66</v>
      </c>
      <c r="AI15" s="45">
        <v>0.27800000000000002</v>
      </c>
      <c r="AJ15" s="44">
        <f t="shared" si="12"/>
        <v>3.8725400000000003</v>
      </c>
      <c r="AK15" s="44">
        <f t="shared" si="0"/>
        <v>19.276116923076923</v>
      </c>
      <c r="AL15" s="45"/>
      <c r="AM15" s="44">
        <f t="shared" si="1"/>
        <v>0</v>
      </c>
      <c r="AN15" s="45"/>
      <c r="AO15" s="44">
        <f t="shared" si="2"/>
        <v>0</v>
      </c>
      <c r="AP15" s="45"/>
      <c r="AQ15" s="44">
        <f t="shared" si="13"/>
        <v>0</v>
      </c>
      <c r="AR15" s="31" t="s">
        <v>58</v>
      </c>
      <c r="AS15" s="45">
        <v>7.0000000000000007E-2</v>
      </c>
      <c r="AT15" s="44">
        <f t="shared" si="3"/>
        <v>1.7675000000000001</v>
      </c>
      <c r="AU15" s="44">
        <f t="shared" si="8"/>
        <v>1.7675000000000001</v>
      </c>
      <c r="AV15" s="44">
        <f t="shared" si="4"/>
        <v>21.043616923076925</v>
      </c>
      <c r="AW15" s="47">
        <f t="shared" si="9"/>
        <v>0.16658942878903266</v>
      </c>
      <c r="AX15" s="44">
        <v>25.25</v>
      </c>
      <c r="AY15" s="48">
        <v>25.25</v>
      </c>
      <c r="AZ15" s="49">
        <v>44.99</v>
      </c>
      <c r="BA15" s="46">
        <v>0.43880000000000002</v>
      </c>
      <c r="BB15" s="46">
        <v>0.43880000000000002</v>
      </c>
      <c r="BC15" s="54">
        <v>500</v>
      </c>
      <c r="BD15" s="44">
        <f t="shared" si="10"/>
        <v>10521.808461538463</v>
      </c>
      <c r="BE15" s="44">
        <f t="shared" si="11"/>
        <v>12625</v>
      </c>
    </row>
    <row r="16" spans="1:57" s="30" customFormat="1" ht="60" customHeight="1">
      <c r="A16" s="31"/>
      <c r="B16" s="32">
        <v>19</v>
      </c>
      <c r="C16" s="33"/>
      <c r="D16" s="34" t="s">
        <v>126</v>
      </c>
      <c r="E16" s="31" t="s">
        <v>68</v>
      </c>
      <c r="F16" s="31"/>
      <c r="G16" s="31" t="s">
        <v>60</v>
      </c>
      <c r="H16" s="34" t="s">
        <v>127</v>
      </c>
      <c r="I16" s="34" t="s">
        <v>144</v>
      </c>
      <c r="J16" s="31" t="s">
        <v>61</v>
      </c>
      <c r="K16" s="34" t="s">
        <v>128</v>
      </c>
      <c r="L16" s="35" t="s">
        <v>62</v>
      </c>
      <c r="M16" s="31" t="s">
        <v>63</v>
      </c>
      <c r="N16" s="31" t="s">
        <v>72</v>
      </c>
      <c r="O16" s="31"/>
      <c r="P16" s="1" t="s">
        <v>87</v>
      </c>
      <c r="Q16" s="31"/>
      <c r="R16" s="31" t="s">
        <v>65</v>
      </c>
      <c r="S16" s="36">
        <f>'[1]1.7.26-print'!O4</f>
        <v>0</v>
      </c>
      <c r="T16" s="37">
        <v>7.8</v>
      </c>
      <c r="U16" s="39">
        <v>0</v>
      </c>
      <c r="V16" s="38">
        <v>8.73</v>
      </c>
      <c r="X16" s="31" t="s">
        <v>7</v>
      </c>
      <c r="Y16" s="40">
        <v>45</v>
      </c>
      <c r="Z16" s="40">
        <v>43</v>
      </c>
      <c r="AA16" s="40">
        <v>22</v>
      </c>
      <c r="AB16" s="37">
        <v>5</v>
      </c>
      <c r="AC16" s="52">
        <v>2</v>
      </c>
      <c r="AD16" s="42">
        <f t="shared" si="5"/>
        <v>4.2569999999999997E-2</v>
      </c>
      <c r="AE16" s="43">
        <f t="shared" si="6"/>
        <v>3053.7937514681703</v>
      </c>
      <c r="AF16" s="31">
        <v>3300</v>
      </c>
      <c r="AG16" s="44">
        <f t="shared" si="7"/>
        <v>1.0806230769230769</v>
      </c>
      <c r="AH16" s="31" t="s">
        <v>66</v>
      </c>
      <c r="AI16" s="45">
        <v>0.27800000000000002</v>
      </c>
      <c r="AJ16" s="44">
        <f t="shared" si="12"/>
        <v>2.4269400000000005</v>
      </c>
      <c r="AK16" s="44">
        <f t="shared" si="0"/>
        <v>12.237563076923077</v>
      </c>
      <c r="AL16" s="45"/>
      <c r="AM16" s="44">
        <f t="shared" si="1"/>
        <v>0</v>
      </c>
      <c r="AN16" s="45"/>
      <c r="AO16" s="44">
        <f t="shared" si="2"/>
        <v>0</v>
      </c>
      <c r="AP16" s="45"/>
      <c r="AQ16" s="44">
        <f t="shared" si="13"/>
        <v>0</v>
      </c>
      <c r="AR16" s="31"/>
      <c r="AS16" s="45"/>
      <c r="AT16" s="44">
        <f t="shared" si="3"/>
        <v>0</v>
      </c>
      <c r="AU16" s="44">
        <f t="shared" si="8"/>
        <v>0</v>
      </c>
      <c r="AV16" s="44">
        <f t="shared" si="4"/>
        <v>12.237563076923077</v>
      </c>
      <c r="AW16" s="47">
        <f t="shared" si="9"/>
        <v>0.17592167832167827</v>
      </c>
      <c r="AX16" s="44">
        <v>14.849999999999998</v>
      </c>
      <c r="AY16" s="48">
        <v>14.85</v>
      </c>
      <c r="AZ16" s="53">
        <v>29.99</v>
      </c>
      <c r="BA16" s="46">
        <v>0.50480000000000003</v>
      </c>
      <c r="BB16" s="46">
        <v>0.50480000000000003</v>
      </c>
      <c r="BC16" s="54">
        <v>1000</v>
      </c>
      <c r="BD16" s="44">
        <f t="shared" si="10"/>
        <v>12237.563076923077</v>
      </c>
      <c r="BE16" s="44">
        <f t="shared" si="11"/>
        <v>14850</v>
      </c>
    </row>
    <row r="17" spans="1:57" s="30" customFormat="1" ht="60" customHeight="1">
      <c r="A17" s="31"/>
      <c r="B17" s="32">
        <v>20</v>
      </c>
      <c r="C17" s="51"/>
      <c r="D17" s="31"/>
      <c r="E17" s="31" t="s">
        <v>68</v>
      </c>
      <c r="F17" s="31"/>
      <c r="G17" s="31" t="s">
        <v>60</v>
      </c>
      <c r="H17" s="34" t="s">
        <v>127</v>
      </c>
      <c r="I17" s="34" t="s">
        <v>144</v>
      </c>
      <c r="J17" s="31" t="s">
        <v>61</v>
      </c>
      <c r="K17" s="34" t="s">
        <v>128</v>
      </c>
      <c r="L17" s="35" t="s">
        <v>62</v>
      </c>
      <c r="M17" s="31" t="s">
        <v>67</v>
      </c>
      <c r="N17" s="31" t="s">
        <v>72</v>
      </c>
      <c r="O17" s="31"/>
      <c r="P17" s="1" t="s">
        <v>88</v>
      </c>
      <c r="Q17" s="31"/>
      <c r="R17" s="31" t="s">
        <v>65</v>
      </c>
      <c r="S17" s="36">
        <f>'[1]1.7.26-print'!O5</f>
        <v>0</v>
      </c>
      <c r="T17" s="37">
        <v>7.8</v>
      </c>
      <c r="U17" s="39">
        <v>0</v>
      </c>
      <c r="V17" s="38">
        <v>9.83</v>
      </c>
      <c r="X17" s="31" t="s">
        <v>7</v>
      </c>
      <c r="Y17" s="40">
        <v>45</v>
      </c>
      <c r="Z17" s="40">
        <v>43</v>
      </c>
      <c r="AA17" s="40">
        <v>25</v>
      </c>
      <c r="AB17" s="37">
        <v>5</v>
      </c>
      <c r="AC17" s="52">
        <v>2</v>
      </c>
      <c r="AD17" s="42">
        <f t="shared" si="5"/>
        <v>4.8375000000000001E-2</v>
      </c>
      <c r="AE17" s="43">
        <f t="shared" si="6"/>
        <v>2687.3385012919898</v>
      </c>
      <c r="AF17" s="31">
        <v>3300</v>
      </c>
      <c r="AG17" s="44">
        <f t="shared" si="7"/>
        <v>1.2279807692307692</v>
      </c>
      <c r="AH17" s="31" t="s">
        <v>66</v>
      </c>
      <c r="AI17" s="45">
        <v>0.27800000000000002</v>
      </c>
      <c r="AJ17" s="44">
        <f t="shared" si="12"/>
        <v>2.7327400000000002</v>
      </c>
      <c r="AK17" s="44">
        <f t="shared" si="0"/>
        <v>13.790720769230768</v>
      </c>
      <c r="AL17" s="45"/>
      <c r="AM17" s="44">
        <f t="shared" si="1"/>
        <v>0</v>
      </c>
      <c r="AN17" s="45"/>
      <c r="AO17" s="44">
        <f t="shared" si="2"/>
        <v>0</v>
      </c>
      <c r="AP17" s="45"/>
      <c r="AQ17" s="44">
        <f t="shared" si="13"/>
        <v>0</v>
      </c>
      <c r="AR17" s="31"/>
      <c r="AS17" s="45"/>
      <c r="AT17" s="44">
        <f t="shared" si="3"/>
        <v>0</v>
      </c>
      <c r="AU17" s="44">
        <f t="shared" si="8"/>
        <v>0</v>
      </c>
      <c r="AV17" s="44">
        <f t="shared" si="4"/>
        <v>13.790720769230768</v>
      </c>
      <c r="AW17" s="47">
        <f t="shared" si="9"/>
        <v>0.16267633459436739</v>
      </c>
      <c r="AX17" s="44">
        <v>16.47</v>
      </c>
      <c r="AY17" s="48">
        <v>16.47</v>
      </c>
      <c r="AZ17" s="53">
        <v>34.99</v>
      </c>
      <c r="BA17" s="46">
        <v>0.52929999999999999</v>
      </c>
      <c r="BB17" s="46">
        <v>0.52929999999999999</v>
      </c>
      <c r="BC17" s="54">
        <v>500</v>
      </c>
      <c r="BD17" s="44">
        <f t="shared" si="10"/>
        <v>6895.3603846153837</v>
      </c>
      <c r="BE17" s="44">
        <f t="shared" si="11"/>
        <v>8235</v>
      </c>
    </row>
    <row r="18" spans="1:57" s="30" customFormat="1" ht="60" customHeight="1">
      <c r="A18" s="31"/>
      <c r="B18" s="32">
        <v>21</v>
      </c>
      <c r="C18" s="33"/>
      <c r="D18" s="34" t="s">
        <v>129</v>
      </c>
      <c r="E18" s="31" t="s">
        <v>68</v>
      </c>
      <c r="F18" s="31"/>
      <c r="G18" s="31" t="s">
        <v>60</v>
      </c>
      <c r="H18" s="31" t="s">
        <v>78</v>
      </c>
      <c r="I18" s="34" t="s">
        <v>144</v>
      </c>
      <c r="J18" s="31" t="s">
        <v>61</v>
      </c>
      <c r="K18" s="34" t="s">
        <v>128</v>
      </c>
      <c r="L18" s="35" t="s">
        <v>62</v>
      </c>
      <c r="M18" s="31" t="s">
        <v>63</v>
      </c>
      <c r="N18" s="31" t="s">
        <v>72</v>
      </c>
      <c r="O18" s="31"/>
      <c r="P18" s="1" t="s">
        <v>89</v>
      </c>
      <c r="Q18" s="31"/>
      <c r="R18" s="31" t="s">
        <v>65</v>
      </c>
      <c r="S18" s="36">
        <f>'[1]1.7.26-print'!O4</f>
        <v>0</v>
      </c>
      <c r="T18" s="37">
        <v>7.8</v>
      </c>
      <c r="U18" s="39">
        <v>0</v>
      </c>
      <c r="V18" s="38">
        <v>8.73</v>
      </c>
      <c r="X18" s="31" t="s">
        <v>7</v>
      </c>
      <c r="Y18" s="40">
        <v>45</v>
      </c>
      <c r="Z18" s="40">
        <v>43</v>
      </c>
      <c r="AA18" s="40">
        <v>22</v>
      </c>
      <c r="AB18" s="37">
        <v>5</v>
      </c>
      <c r="AC18" s="52">
        <v>2</v>
      </c>
      <c r="AD18" s="42">
        <f t="shared" si="5"/>
        <v>4.2569999999999997E-2</v>
      </c>
      <c r="AE18" s="43">
        <f t="shared" si="6"/>
        <v>3053.7937514681703</v>
      </c>
      <c r="AF18" s="31">
        <v>3300</v>
      </c>
      <c r="AG18" s="44">
        <f t="shared" si="7"/>
        <v>1.0806230769230769</v>
      </c>
      <c r="AH18" s="31" t="s">
        <v>66</v>
      </c>
      <c r="AI18" s="45">
        <v>0.27800000000000002</v>
      </c>
      <c r="AJ18" s="44">
        <f t="shared" si="12"/>
        <v>2.4269400000000005</v>
      </c>
      <c r="AK18" s="44">
        <f t="shared" si="0"/>
        <v>12.237563076923077</v>
      </c>
      <c r="AL18" s="45"/>
      <c r="AM18" s="44">
        <f t="shared" si="1"/>
        <v>0</v>
      </c>
      <c r="AN18" s="45"/>
      <c r="AO18" s="44">
        <f t="shared" si="2"/>
        <v>0</v>
      </c>
      <c r="AP18" s="45"/>
      <c r="AQ18" s="44">
        <f t="shared" si="13"/>
        <v>0</v>
      </c>
      <c r="AR18" s="31"/>
      <c r="AS18" s="45"/>
      <c r="AT18" s="44">
        <f t="shared" si="3"/>
        <v>0</v>
      </c>
      <c r="AU18" s="44">
        <f t="shared" si="8"/>
        <v>0</v>
      </c>
      <c r="AV18" s="44">
        <f t="shared" si="4"/>
        <v>12.237563076923077</v>
      </c>
      <c r="AW18" s="47">
        <f t="shared" si="9"/>
        <v>0.17592167832167827</v>
      </c>
      <c r="AX18" s="44">
        <v>14.849999999999998</v>
      </c>
      <c r="AY18" s="48">
        <v>14.85</v>
      </c>
      <c r="AZ18" s="53">
        <v>29.99</v>
      </c>
      <c r="BA18" s="46">
        <v>0.50480000000000003</v>
      </c>
      <c r="BB18" s="46">
        <v>0.50480000000000003</v>
      </c>
      <c r="BC18" s="54">
        <v>1000</v>
      </c>
      <c r="BD18" s="44">
        <f t="shared" si="10"/>
        <v>12237.563076923077</v>
      </c>
      <c r="BE18" s="44">
        <f t="shared" si="11"/>
        <v>14850</v>
      </c>
    </row>
    <row r="19" spans="1:57" s="30" customFormat="1" ht="60" customHeight="1">
      <c r="A19" s="31"/>
      <c r="B19" s="32">
        <v>22</v>
      </c>
      <c r="C19" s="51"/>
      <c r="D19" s="34" t="s">
        <v>130</v>
      </c>
      <c r="E19" s="31" t="s">
        <v>68</v>
      </c>
      <c r="F19" s="31"/>
      <c r="G19" s="31" t="s">
        <v>60</v>
      </c>
      <c r="H19" s="31" t="s">
        <v>78</v>
      </c>
      <c r="I19" s="34" t="s">
        <v>144</v>
      </c>
      <c r="J19" s="31" t="s">
        <v>61</v>
      </c>
      <c r="K19" s="34" t="s">
        <v>131</v>
      </c>
      <c r="L19" s="35" t="s">
        <v>62</v>
      </c>
      <c r="M19" s="31" t="s">
        <v>67</v>
      </c>
      <c r="N19" s="31" t="s">
        <v>72</v>
      </c>
      <c r="O19" s="31"/>
      <c r="P19" s="1" t="s">
        <v>90</v>
      </c>
      <c r="Q19" s="31"/>
      <c r="R19" s="31" t="s">
        <v>65</v>
      </c>
      <c r="S19" s="36">
        <f>'[1]1.7.26-print'!O5</f>
        <v>0</v>
      </c>
      <c r="T19" s="37">
        <v>7.8</v>
      </c>
      <c r="U19" s="39">
        <v>0</v>
      </c>
      <c r="V19" s="38">
        <v>9.83</v>
      </c>
      <c r="X19" s="31" t="s">
        <v>7</v>
      </c>
      <c r="Y19" s="40">
        <v>45</v>
      </c>
      <c r="Z19" s="40">
        <v>43</v>
      </c>
      <c r="AA19" s="40">
        <v>25</v>
      </c>
      <c r="AB19" s="37">
        <v>5</v>
      </c>
      <c r="AC19" s="52">
        <v>2</v>
      </c>
      <c r="AD19" s="42">
        <f t="shared" si="5"/>
        <v>4.8375000000000001E-2</v>
      </c>
      <c r="AE19" s="43">
        <f t="shared" si="6"/>
        <v>2687.3385012919898</v>
      </c>
      <c r="AF19" s="31">
        <v>3300</v>
      </c>
      <c r="AG19" s="44">
        <f t="shared" si="7"/>
        <v>1.2279807692307692</v>
      </c>
      <c r="AH19" s="31" t="s">
        <v>66</v>
      </c>
      <c r="AI19" s="45">
        <v>0.27800000000000002</v>
      </c>
      <c r="AJ19" s="44">
        <f t="shared" si="12"/>
        <v>2.7327400000000002</v>
      </c>
      <c r="AK19" s="44">
        <f t="shared" si="0"/>
        <v>13.790720769230768</v>
      </c>
      <c r="AL19" s="45"/>
      <c r="AM19" s="44">
        <f t="shared" si="1"/>
        <v>0</v>
      </c>
      <c r="AN19" s="45"/>
      <c r="AO19" s="44">
        <f t="shared" si="2"/>
        <v>0</v>
      </c>
      <c r="AP19" s="45"/>
      <c r="AQ19" s="44">
        <f t="shared" si="13"/>
        <v>0</v>
      </c>
      <c r="AR19" s="31"/>
      <c r="AS19" s="45"/>
      <c r="AT19" s="44">
        <f t="shared" si="3"/>
        <v>0</v>
      </c>
      <c r="AU19" s="44">
        <f t="shared" si="8"/>
        <v>0</v>
      </c>
      <c r="AV19" s="44">
        <f t="shared" si="4"/>
        <v>13.790720769230768</v>
      </c>
      <c r="AW19" s="47">
        <f t="shared" si="9"/>
        <v>0.16267633459436739</v>
      </c>
      <c r="AX19" s="44">
        <v>16.47</v>
      </c>
      <c r="AY19" s="48">
        <v>16.47</v>
      </c>
      <c r="AZ19" s="53">
        <v>34.99</v>
      </c>
      <c r="BA19" s="46">
        <v>0.52929999999999999</v>
      </c>
      <c r="BB19" s="46">
        <v>0.52929999999999999</v>
      </c>
      <c r="BC19" s="50">
        <v>600</v>
      </c>
      <c r="BD19" s="44">
        <f t="shared" si="10"/>
        <v>8274.4324615384612</v>
      </c>
      <c r="BE19" s="44">
        <f t="shared" si="11"/>
        <v>9882</v>
      </c>
    </row>
    <row r="20" spans="1:57" s="30" customFormat="1" ht="60" customHeight="1">
      <c r="A20" s="31"/>
      <c r="B20" s="32">
        <v>23</v>
      </c>
      <c r="C20" s="33"/>
      <c r="D20" s="34" t="s">
        <v>132</v>
      </c>
      <c r="E20" s="31" t="s">
        <v>68</v>
      </c>
      <c r="F20" s="31"/>
      <c r="G20" s="31" t="s">
        <v>60</v>
      </c>
      <c r="H20" s="34" t="s">
        <v>133</v>
      </c>
      <c r="I20" s="34" t="s">
        <v>144</v>
      </c>
      <c r="J20" s="31" t="s">
        <v>61</v>
      </c>
      <c r="K20" s="34" t="s">
        <v>131</v>
      </c>
      <c r="L20" s="35" t="s">
        <v>62</v>
      </c>
      <c r="M20" s="31" t="s">
        <v>63</v>
      </c>
      <c r="N20" s="31" t="s">
        <v>74</v>
      </c>
      <c r="O20" s="31"/>
      <c r="P20" s="1" t="s">
        <v>91</v>
      </c>
      <c r="Q20" s="31"/>
      <c r="R20" s="31" t="s">
        <v>65</v>
      </c>
      <c r="S20" s="36">
        <f>'[1]1.7.26-print'!O4</f>
        <v>0</v>
      </c>
      <c r="T20" s="37">
        <v>7.8</v>
      </c>
      <c r="U20" s="39">
        <v>0</v>
      </c>
      <c r="V20" s="38">
        <v>8.73</v>
      </c>
      <c r="X20" s="31" t="s">
        <v>7</v>
      </c>
      <c r="Y20" s="40">
        <v>45</v>
      </c>
      <c r="Z20" s="40">
        <v>43</v>
      </c>
      <c r="AA20" s="40">
        <v>22</v>
      </c>
      <c r="AB20" s="37">
        <v>5</v>
      </c>
      <c r="AC20" s="52">
        <v>2</v>
      </c>
      <c r="AD20" s="42">
        <f t="shared" si="5"/>
        <v>4.2569999999999997E-2</v>
      </c>
      <c r="AE20" s="43">
        <f t="shared" si="6"/>
        <v>3053.7937514681703</v>
      </c>
      <c r="AF20" s="31">
        <v>3300</v>
      </c>
      <c r="AG20" s="44">
        <f t="shared" si="7"/>
        <v>1.0806230769230769</v>
      </c>
      <c r="AH20" s="31" t="s">
        <v>66</v>
      </c>
      <c r="AI20" s="45">
        <v>0.27800000000000002</v>
      </c>
      <c r="AJ20" s="44">
        <f t="shared" si="12"/>
        <v>2.4269400000000005</v>
      </c>
      <c r="AK20" s="44">
        <f t="shared" si="0"/>
        <v>12.237563076923077</v>
      </c>
      <c r="AL20" s="45"/>
      <c r="AM20" s="44">
        <f t="shared" si="1"/>
        <v>0</v>
      </c>
      <c r="AN20" s="45"/>
      <c r="AO20" s="44">
        <f t="shared" si="2"/>
        <v>0</v>
      </c>
      <c r="AP20" s="45"/>
      <c r="AQ20" s="44">
        <f t="shared" si="13"/>
        <v>0</v>
      </c>
      <c r="AR20" s="31"/>
      <c r="AS20" s="45"/>
      <c r="AT20" s="44">
        <f t="shared" si="3"/>
        <v>0</v>
      </c>
      <c r="AU20" s="44">
        <f t="shared" si="8"/>
        <v>0</v>
      </c>
      <c r="AV20" s="44">
        <f t="shared" si="4"/>
        <v>12.237563076923077</v>
      </c>
      <c r="AW20" s="47">
        <f t="shared" si="9"/>
        <v>0.17592167832167827</v>
      </c>
      <c r="AX20" s="44">
        <v>14.849999999999998</v>
      </c>
      <c r="AY20" s="48">
        <v>14.85</v>
      </c>
      <c r="AZ20" s="53">
        <v>29.99</v>
      </c>
      <c r="BA20" s="46">
        <v>0.50480000000000003</v>
      </c>
      <c r="BB20" s="46">
        <v>0.50480000000000003</v>
      </c>
      <c r="BC20" s="54">
        <v>1000</v>
      </c>
      <c r="BD20" s="44">
        <f t="shared" si="10"/>
        <v>12237.563076923077</v>
      </c>
      <c r="BE20" s="44">
        <f t="shared" si="11"/>
        <v>14850</v>
      </c>
    </row>
    <row r="21" spans="1:57" s="30" customFormat="1" ht="60" customHeight="1">
      <c r="A21" s="31"/>
      <c r="B21" s="32">
        <v>24</v>
      </c>
      <c r="C21" s="51"/>
      <c r="D21" s="34" t="s">
        <v>132</v>
      </c>
      <c r="E21" s="31" t="s">
        <v>68</v>
      </c>
      <c r="F21" s="31"/>
      <c r="G21" s="31" t="s">
        <v>60</v>
      </c>
      <c r="H21" s="34" t="s">
        <v>134</v>
      </c>
      <c r="I21" s="34" t="s">
        <v>144</v>
      </c>
      <c r="J21" s="31" t="s">
        <v>61</v>
      </c>
      <c r="K21" s="34" t="s">
        <v>128</v>
      </c>
      <c r="L21" s="35" t="s">
        <v>62</v>
      </c>
      <c r="M21" s="31" t="s">
        <v>67</v>
      </c>
      <c r="N21" s="31" t="s">
        <v>74</v>
      </c>
      <c r="O21" s="31"/>
      <c r="P21" s="1" t="s">
        <v>92</v>
      </c>
      <c r="Q21" s="31"/>
      <c r="R21" s="31" t="s">
        <v>65</v>
      </c>
      <c r="S21" s="36">
        <f>'[1]1.7.26-print'!O5</f>
        <v>0</v>
      </c>
      <c r="T21" s="37">
        <v>7.8</v>
      </c>
      <c r="U21" s="39">
        <v>0</v>
      </c>
      <c r="V21" s="38">
        <v>9.83</v>
      </c>
      <c r="X21" s="31" t="s">
        <v>7</v>
      </c>
      <c r="Y21" s="40">
        <v>45</v>
      </c>
      <c r="Z21" s="40">
        <v>43</v>
      </c>
      <c r="AA21" s="40">
        <v>25</v>
      </c>
      <c r="AB21" s="37">
        <v>5</v>
      </c>
      <c r="AC21" s="52">
        <v>2</v>
      </c>
      <c r="AD21" s="42">
        <f t="shared" si="5"/>
        <v>4.8375000000000001E-2</v>
      </c>
      <c r="AE21" s="43">
        <f t="shared" si="6"/>
        <v>2687.3385012919898</v>
      </c>
      <c r="AF21" s="31">
        <v>3300</v>
      </c>
      <c r="AG21" s="44">
        <f t="shared" si="7"/>
        <v>1.2279807692307692</v>
      </c>
      <c r="AH21" s="31" t="s">
        <v>66</v>
      </c>
      <c r="AI21" s="45">
        <v>0.27800000000000002</v>
      </c>
      <c r="AJ21" s="44">
        <f t="shared" si="12"/>
        <v>2.7327400000000002</v>
      </c>
      <c r="AK21" s="44">
        <f t="shared" si="0"/>
        <v>13.790720769230768</v>
      </c>
      <c r="AL21" s="45"/>
      <c r="AM21" s="44">
        <f t="shared" si="1"/>
        <v>0</v>
      </c>
      <c r="AN21" s="45"/>
      <c r="AO21" s="44">
        <f t="shared" si="2"/>
        <v>0</v>
      </c>
      <c r="AP21" s="45"/>
      <c r="AQ21" s="44">
        <f t="shared" si="13"/>
        <v>0</v>
      </c>
      <c r="AR21" s="31"/>
      <c r="AS21" s="45"/>
      <c r="AT21" s="44">
        <f t="shared" si="3"/>
        <v>0</v>
      </c>
      <c r="AU21" s="44">
        <f t="shared" si="8"/>
        <v>0</v>
      </c>
      <c r="AV21" s="44">
        <f t="shared" si="4"/>
        <v>13.790720769230768</v>
      </c>
      <c r="AW21" s="47">
        <f t="shared" si="9"/>
        <v>0.16267633459436739</v>
      </c>
      <c r="AX21" s="44">
        <v>16.47</v>
      </c>
      <c r="AY21" s="48">
        <v>16.47</v>
      </c>
      <c r="AZ21" s="53">
        <v>34.99</v>
      </c>
      <c r="BA21" s="46">
        <v>0.52929999999999999</v>
      </c>
      <c r="BB21" s="46">
        <v>0.52929999999999999</v>
      </c>
      <c r="BC21" s="50">
        <v>600</v>
      </c>
      <c r="BD21" s="44">
        <f t="shared" si="10"/>
        <v>8274.4324615384612</v>
      </c>
      <c r="BE21" s="44">
        <f t="shared" si="11"/>
        <v>9882</v>
      </c>
    </row>
    <row r="22" spans="1:57" s="30" customFormat="1" ht="60" customHeight="1">
      <c r="A22" s="31"/>
      <c r="B22" s="32">
        <v>25</v>
      </c>
      <c r="C22" s="33"/>
      <c r="D22" s="31"/>
      <c r="E22" s="31" t="s">
        <v>58</v>
      </c>
      <c r="F22" s="31" t="s">
        <v>59</v>
      </c>
      <c r="G22" s="31" t="s">
        <v>60</v>
      </c>
      <c r="H22" s="34" t="s">
        <v>135</v>
      </c>
      <c r="I22" s="34" t="s">
        <v>144</v>
      </c>
      <c r="J22" s="31" t="s">
        <v>61</v>
      </c>
      <c r="K22" s="34" t="s">
        <v>136</v>
      </c>
      <c r="L22" s="35" t="s">
        <v>62</v>
      </c>
      <c r="M22" s="31" t="s">
        <v>63</v>
      </c>
      <c r="N22" s="31" t="s">
        <v>77</v>
      </c>
      <c r="O22" s="31"/>
      <c r="P22" s="3" t="s">
        <v>100</v>
      </c>
      <c r="Q22" s="31"/>
      <c r="R22" s="31" t="s">
        <v>65</v>
      </c>
      <c r="S22" s="36">
        <f>'[1]1.15 Joney '!I8</f>
        <v>91.6</v>
      </c>
      <c r="T22" s="37">
        <v>7.8</v>
      </c>
      <c r="U22" s="39">
        <v>11.74</v>
      </c>
      <c r="V22" s="38">
        <v>10.48</v>
      </c>
      <c r="X22" s="31" t="s">
        <v>7</v>
      </c>
      <c r="Y22" s="40">
        <v>45</v>
      </c>
      <c r="Z22" s="40">
        <v>43</v>
      </c>
      <c r="AA22" s="40">
        <v>27</v>
      </c>
      <c r="AB22" s="37">
        <v>5</v>
      </c>
      <c r="AC22" s="52">
        <v>2</v>
      </c>
      <c r="AD22" s="42">
        <f t="shared" si="5"/>
        <v>5.2245E-2</v>
      </c>
      <c r="AE22" s="43">
        <f t="shared" si="6"/>
        <v>2488.2763900851755</v>
      </c>
      <c r="AF22" s="31">
        <v>3300</v>
      </c>
      <c r="AG22" s="44">
        <f t="shared" si="7"/>
        <v>1.3262192307692309</v>
      </c>
      <c r="AH22" s="31" t="s">
        <v>66</v>
      </c>
      <c r="AI22" s="45">
        <v>0.27800000000000002</v>
      </c>
      <c r="AJ22" s="44">
        <f t="shared" si="12"/>
        <v>2.9134400000000005</v>
      </c>
      <c r="AK22" s="44">
        <f t="shared" si="0"/>
        <v>14.719659230769231</v>
      </c>
      <c r="AL22" s="45"/>
      <c r="AM22" s="44">
        <f t="shared" si="1"/>
        <v>0</v>
      </c>
      <c r="AN22" s="45"/>
      <c r="AO22" s="44">
        <f t="shared" si="2"/>
        <v>0</v>
      </c>
      <c r="AP22" s="45"/>
      <c r="AQ22" s="44">
        <f t="shared" si="13"/>
        <v>0</v>
      </c>
      <c r="AR22" s="31" t="s">
        <v>58</v>
      </c>
      <c r="AS22" s="45">
        <v>7.0000000000000007E-2</v>
      </c>
      <c r="AT22" s="44">
        <f t="shared" si="3"/>
        <v>1.3860000000000001</v>
      </c>
      <c r="AU22" s="44">
        <f t="shared" si="8"/>
        <v>1.3860000000000001</v>
      </c>
      <c r="AV22" s="44">
        <f t="shared" si="4"/>
        <v>16.105659230769231</v>
      </c>
      <c r="AW22" s="47">
        <f t="shared" si="9"/>
        <v>0.18658286713286718</v>
      </c>
      <c r="AX22" s="44">
        <v>19.800000000000004</v>
      </c>
      <c r="AY22" s="48">
        <v>19.8</v>
      </c>
      <c r="AZ22" s="49">
        <v>39.99</v>
      </c>
      <c r="BA22" s="46">
        <v>0.50490000000000002</v>
      </c>
      <c r="BB22" s="46">
        <v>0.50490000000000002</v>
      </c>
      <c r="BC22" s="54">
        <v>1000</v>
      </c>
      <c r="BD22" s="44">
        <f t="shared" si="10"/>
        <v>16105.65923076923</v>
      </c>
      <c r="BE22" s="44">
        <f t="shared" si="11"/>
        <v>19800</v>
      </c>
    </row>
    <row r="23" spans="1:57" s="30" customFormat="1" ht="60" customHeight="1">
      <c r="A23" s="31"/>
      <c r="B23" s="32">
        <v>26</v>
      </c>
      <c r="C23" s="51"/>
      <c r="D23" s="31"/>
      <c r="E23" s="31" t="s">
        <v>58</v>
      </c>
      <c r="F23" s="31" t="s">
        <v>59</v>
      </c>
      <c r="G23" s="31" t="s">
        <v>60</v>
      </c>
      <c r="H23" s="34" t="s">
        <v>137</v>
      </c>
      <c r="I23" s="34" t="s">
        <v>144</v>
      </c>
      <c r="J23" s="31" t="s">
        <v>61</v>
      </c>
      <c r="K23" s="34" t="s">
        <v>136</v>
      </c>
      <c r="L23" s="35" t="s">
        <v>62</v>
      </c>
      <c r="M23" s="31" t="s">
        <v>67</v>
      </c>
      <c r="N23" s="31" t="s">
        <v>77</v>
      </c>
      <c r="O23" s="31"/>
      <c r="P23" s="3" t="s">
        <v>101</v>
      </c>
      <c r="Q23" s="31"/>
      <c r="R23" s="31" t="s">
        <v>65</v>
      </c>
      <c r="S23" s="36">
        <f>'[1]1.15 Joney '!I9</f>
        <v>105.57</v>
      </c>
      <c r="T23" s="37">
        <v>7.8</v>
      </c>
      <c r="U23" s="39">
        <v>13.53</v>
      </c>
      <c r="V23" s="38">
        <v>11.94</v>
      </c>
      <c r="X23" s="31" t="s">
        <v>7</v>
      </c>
      <c r="Y23" s="40">
        <v>45</v>
      </c>
      <c r="Z23" s="40">
        <v>43</v>
      </c>
      <c r="AA23" s="40">
        <v>30</v>
      </c>
      <c r="AB23" s="37">
        <v>5</v>
      </c>
      <c r="AC23" s="52">
        <v>2</v>
      </c>
      <c r="AD23" s="42">
        <f t="shared" si="5"/>
        <v>5.8049999999999997E-2</v>
      </c>
      <c r="AE23" s="43">
        <f t="shared" si="6"/>
        <v>2239.448751076658</v>
      </c>
      <c r="AF23" s="31">
        <v>3300</v>
      </c>
      <c r="AG23" s="44">
        <f t="shared" si="7"/>
        <v>1.4735769230769231</v>
      </c>
      <c r="AH23" s="31" t="s">
        <v>66</v>
      </c>
      <c r="AI23" s="45">
        <v>0.27800000000000002</v>
      </c>
      <c r="AJ23" s="44">
        <f t="shared" si="12"/>
        <v>3.3193200000000003</v>
      </c>
      <c r="AK23" s="44">
        <f t="shared" si="0"/>
        <v>16.732896923076922</v>
      </c>
      <c r="AL23" s="45"/>
      <c r="AM23" s="44">
        <f t="shared" si="1"/>
        <v>0</v>
      </c>
      <c r="AN23" s="45"/>
      <c r="AO23" s="44">
        <f t="shared" si="2"/>
        <v>0</v>
      </c>
      <c r="AP23" s="45"/>
      <c r="AQ23" s="44">
        <f t="shared" si="13"/>
        <v>0</v>
      </c>
      <c r="AR23" s="31" t="s">
        <v>58</v>
      </c>
      <c r="AS23" s="45">
        <v>7.0000000000000007E-2</v>
      </c>
      <c r="AT23" s="44">
        <f t="shared" si="3"/>
        <v>1.5729</v>
      </c>
      <c r="AU23" s="44">
        <f t="shared" si="8"/>
        <v>1.5729</v>
      </c>
      <c r="AV23" s="44">
        <f t="shared" si="4"/>
        <v>18.305796923076922</v>
      </c>
      <c r="AW23" s="47">
        <f t="shared" si="9"/>
        <v>0.18532278936017252</v>
      </c>
      <c r="AX23" s="44">
        <v>22.47</v>
      </c>
      <c r="AY23" s="48">
        <v>22.47</v>
      </c>
      <c r="AZ23" s="49">
        <v>44.99</v>
      </c>
      <c r="BA23" s="46">
        <v>0.50060000000000004</v>
      </c>
      <c r="BB23" s="46">
        <v>0.50060000000000004</v>
      </c>
      <c r="BC23" s="54">
        <v>500</v>
      </c>
      <c r="BD23" s="44">
        <f t="shared" si="10"/>
        <v>9152.8984615384616</v>
      </c>
      <c r="BE23" s="44">
        <f t="shared" si="11"/>
        <v>11235</v>
      </c>
    </row>
    <row r="24" spans="1:57" s="30" customFormat="1" ht="60" customHeight="1">
      <c r="A24" s="31"/>
      <c r="B24" s="32">
        <v>27</v>
      </c>
      <c r="C24" s="33"/>
      <c r="D24" s="31"/>
      <c r="E24" s="31" t="s">
        <v>58</v>
      </c>
      <c r="F24" s="31" t="s">
        <v>59</v>
      </c>
      <c r="G24" s="31" t="s">
        <v>60</v>
      </c>
      <c r="H24" s="34" t="s">
        <v>138</v>
      </c>
      <c r="I24" s="34" t="s">
        <v>144</v>
      </c>
      <c r="J24" s="31" t="s">
        <v>61</v>
      </c>
      <c r="K24" s="34" t="s">
        <v>139</v>
      </c>
      <c r="L24" s="35" t="s">
        <v>62</v>
      </c>
      <c r="M24" s="31" t="s">
        <v>63</v>
      </c>
      <c r="N24" s="31" t="s">
        <v>79</v>
      </c>
      <c r="O24" s="31"/>
      <c r="P24" s="3" t="s">
        <v>102</v>
      </c>
      <c r="Q24" s="31"/>
      <c r="R24" s="31" t="s">
        <v>65</v>
      </c>
      <c r="S24" s="36">
        <f>'[1]1.15 Joney '!I6</f>
        <v>94.19</v>
      </c>
      <c r="T24" s="37">
        <v>7.8</v>
      </c>
      <c r="U24" s="39">
        <v>12.08</v>
      </c>
      <c r="V24" s="38">
        <v>11.74</v>
      </c>
      <c r="X24" s="31" t="s">
        <v>7</v>
      </c>
      <c r="Y24" s="40">
        <v>45</v>
      </c>
      <c r="Z24" s="40">
        <v>43</v>
      </c>
      <c r="AA24" s="40">
        <v>27</v>
      </c>
      <c r="AB24" s="37">
        <v>5</v>
      </c>
      <c r="AC24" s="52">
        <v>2</v>
      </c>
      <c r="AD24" s="42">
        <f t="shared" si="5"/>
        <v>5.2245E-2</v>
      </c>
      <c r="AE24" s="43">
        <f t="shared" si="6"/>
        <v>2488.2763900851755</v>
      </c>
      <c r="AF24" s="31">
        <v>3300</v>
      </c>
      <c r="AG24" s="44">
        <f t="shared" si="7"/>
        <v>1.3262192307692309</v>
      </c>
      <c r="AH24" s="31" t="s">
        <v>66</v>
      </c>
      <c r="AI24" s="45">
        <v>0.27800000000000002</v>
      </c>
      <c r="AJ24" s="44">
        <f t="shared" si="12"/>
        <v>3.2637200000000002</v>
      </c>
      <c r="AK24" s="44">
        <f t="shared" si="0"/>
        <v>16.329939230769231</v>
      </c>
      <c r="AL24" s="45"/>
      <c r="AM24" s="44">
        <f t="shared" si="1"/>
        <v>0</v>
      </c>
      <c r="AN24" s="45"/>
      <c r="AO24" s="44">
        <f t="shared" si="2"/>
        <v>0</v>
      </c>
      <c r="AP24" s="45"/>
      <c r="AQ24" s="44">
        <f t="shared" si="13"/>
        <v>0</v>
      </c>
      <c r="AR24" s="31" t="s">
        <v>58</v>
      </c>
      <c r="AS24" s="45">
        <v>7.0000000000000007E-2</v>
      </c>
      <c r="AT24" s="44">
        <f t="shared" si="3"/>
        <v>1.5358000000000003</v>
      </c>
      <c r="AU24" s="44">
        <f t="shared" si="8"/>
        <v>1.5358000000000003</v>
      </c>
      <c r="AV24" s="44">
        <f t="shared" si="4"/>
        <v>17.865739230769233</v>
      </c>
      <c r="AW24" s="47">
        <f t="shared" si="9"/>
        <v>0.18570012621835771</v>
      </c>
      <c r="AX24" s="44">
        <v>21.94</v>
      </c>
      <c r="AY24" s="48">
        <v>21.94</v>
      </c>
      <c r="AZ24" s="49">
        <v>39.99</v>
      </c>
      <c r="BA24" s="46">
        <v>0.45140000000000002</v>
      </c>
      <c r="BB24" s="46">
        <v>0.45140000000000002</v>
      </c>
      <c r="BC24" s="54">
        <v>1000</v>
      </c>
      <c r="BD24" s="44">
        <f t="shared" si="10"/>
        <v>17865.739230769232</v>
      </c>
      <c r="BE24" s="44">
        <f t="shared" si="11"/>
        <v>21940</v>
      </c>
    </row>
    <row r="25" spans="1:57" s="30" customFormat="1" ht="60" customHeight="1">
      <c r="A25" s="31"/>
      <c r="B25" s="32">
        <v>28</v>
      </c>
      <c r="C25" s="51"/>
      <c r="D25" s="31"/>
      <c r="E25" s="31" t="s">
        <v>58</v>
      </c>
      <c r="F25" s="31" t="s">
        <v>59</v>
      </c>
      <c r="G25" s="31" t="s">
        <v>60</v>
      </c>
      <c r="H25" s="34" t="s">
        <v>138</v>
      </c>
      <c r="I25" s="34" t="s">
        <v>144</v>
      </c>
      <c r="J25" s="31" t="s">
        <v>61</v>
      </c>
      <c r="K25" s="34" t="s">
        <v>139</v>
      </c>
      <c r="L25" s="35" t="s">
        <v>62</v>
      </c>
      <c r="M25" s="31" t="s">
        <v>67</v>
      </c>
      <c r="N25" s="31" t="s">
        <v>79</v>
      </c>
      <c r="O25" s="31"/>
      <c r="P25" s="3" t="s">
        <v>103</v>
      </c>
      <c r="Q25" s="31"/>
      <c r="R25" s="31" t="s">
        <v>65</v>
      </c>
      <c r="S25" s="36">
        <f>'[1]1.15 Joney '!I7</f>
        <v>108.68</v>
      </c>
      <c r="T25" s="37">
        <v>7.8</v>
      </c>
      <c r="U25" s="39">
        <v>13.93</v>
      </c>
      <c r="V25" s="38">
        <v>13.53</v>
      </c>
      <c r="X25" s="31" t="s">
        <v>7</v>
      </c>
      <c r="Y25" s="40">
        <v>45</v>
      </c>
      <c r="Z25" s="40">
        <v>43</v>
      </c>
      <c r="AA25" s="40">
        <v>30</v>
      </c>
      <c r="AB25" s="37">
        <v>5</v>
      </c>
      <c r="AC25" s="52">
        <v>2</v>
      </c>
      <c r="AD25" s="42">
        <f t="shared" si="5"/>
        <v>5.8049999999999997E-2</v>
      </c>
      <c r="AE25" s="43">
        <f t="shared" si="6"/>
        <v>2239.448751076658</v>
      </c>
      <c r="AF25" s="31">
        <v>3300</v>
      </c>
      <c r="AG25" s="44">
        <f t="shared" si="7"/>
        <v>1.4735769230769231</v>
      </c>
      <c r="AH25" s="31" t="s">
        <v>66</v>
      </c>
      <c r="AI25" s="45">
        <v>0.27800000000000002</v>
      </c>
      <c r="AJ25" s="44">
        <f t="shared" si="12"/>
        <v>3.7613400000000001</v>
      </c>
      <c r="AK25" s="44">
        <f t="shared" si="0"/>
        <v>18.764916923076921</v>
      </c>
      <c r="AL25" s="45"/>
      <c r="AM25" s="44">
        <f t="shared" si="1"/>
        <v>0</v>
      </c>
      <c r="AN25" s="45"/>
      <c r="AO25" s="44">
        <f t="shared" si="2"/>
        <v>0</v>
      </c>
      <c r="AP25" s="45"/>
      <c r="AQ25" s="44">
        <f t="shared" si="13"/>
        <v>0</v>
      </c>
      <c r="AR25" s="31" t="s">
        <v>58</v>
      </c>
      <c r="AS25" s="45">
        <v>7.0000000000000007E-2</v>
      </c>
      <c r="AT25" s="44">
        <f t="shared" si="3"/>
        <v>1.7500000000000002</v>
      </c>
      <c r="AU25" s="44">
        <f t="shared" si="8"/>
        <v>1.7500000000000002</v>
      </c>
      <c r="AV25" s="44">
        <f t="shared" si="4"/>
        <v>20.514916923076921</v>
      </c>
      <c r="AW25" s="47">
        <f t="shared" si="9"/>
        <v>0.17940332307692317</v>
      </c>
      <c r="AX25" s="44">
        <v>24.999999999999996</v>
      </c>
      <c r="AY25" s="48">
        <v>25</v>
      </c>
      <c r="AZ25" s="49">
        <v>44.99</v>
      </c>
      <c r="BA25" s="46">
        <v>0.44429999999999997</v>
      </c>
      <c r="BB25" s="46">
        <v>0.44429999999999997</v>
      </c>
      <c r="BC25" s="54">
        <v>500</v>
      </c>
      <c r="BD25" s="44">
        <f t="shared" si="10"/>
        <v>10257.458461538461</v>
      </c>
      <c r="BE25" s="44">
        <f t="shared" si="11"/>
        <v>12500</v>
      </c>
    </row>
    <row r="26" spans="1:57" s="30" customFormat="1" ht="60" customHeight="1">
      <c r="A26" s="31"/>
      <c r="B26" s="32">
        <v>29</v>
      </c>
      <c r="C26" s="33"/>
      <c r="D26" s="31"/>
      <c r="E26" s="31"/>
      <c r="F26" s="31"/>
      <c r="G26" s="31" t="s">
        <v>60</v>
      </c>
      <c r="H26" s="34" t="s">
        <v>140</v>
      </c>
      <c r="I26" s="34" t="s">
        <v>144</v>
      </c>
      <c r="J26" s="31" t="s">
        <v>61</v>
      </c>
      <c r="K26" s="31" t="s">
        <v>69</v>
      </c>
      <c r="L26" s="35" t="s">
        <v>62</v>
      </c>
      <c r="M26" s="31" t="s">
        <v>63</v>
      </c>
      <c r="N26" s="31" t="s">
        <v>77</v>
      </c>
      <c r="O26" s="31"/>
      <c r="P26" s="1" t="s">
        <v>93</v>
      </c>
      <c r="Q26" s="31"/>
      <c r="R26" s="31" t="s">
        <v>65</v>
      </c>
      <c r="S26" s="36">
        <f>'[1]1.7.26-print'!O4</f>
        <v>0</v>
      </c>
      <c r="T26" s="37">
        <v>7.8</v>
      </c>
      <c r="U26" s="39">
        <v>0</v>
      </c>
      <c r="V26" s="38">
        <v>8.73</v>
      </c>
      <c r="X26" s="31" t="s">
        <v>7</v>
      </c>
      <c r="Y26" s="40">
        <v>45</v>
      </c>
      <c r="Z26" s="40">
        <v>43</v>
      </c>
      <c r="AA26" s="40">
        <v>22</v>
      </c>
      <c r="AB26" s="37">
        <v>5</v>
      </c>
      <c r="AC26" s="52">
        <v>2</v>
      </c>
      <c r="AD26" s="42">
        <f t="shared" si="5"/>
        <v>4.2569999999999997E-2</v>
      </c>
      <c r="AE26" s="43">
        <f t="shared" si="6"/>
        <v>3053.7937514681703</v>
      </c>
      <c r="AF26" s="31">
        <v>3300</v>
      </c>
      <c r="AG26" s="44">
        <f t="shared" si="7"/>
        <v>1.0806230769230769</v>
      </c>
      <c r="AH26" s="31" t="s">
        <v>66</v>
      </c>
      <c r="AI26" s="45">
        <v>0.27800000000000002</v>
      </c>
      <c r="AJ26" s="44">
        <f t="shared" si="12"/>
        <v>2.4269400000000005</v>
      </c>
      <c r="AK26" s="44">
        <f t="shared" si="0"/>
        <v>12.237563076923077</v>
      </c>
      <c r="AL26" s="45"/>
      <c r="AM26" s="44">
        <f t="shared" si="1"/>
        <v>0</v>
      </c>
      <c r="AN26" s="45"/>
      <c r="AO26" s="44">
        <f t="shared" si="2"/>
        <v>0</v>
      </c>
      <c r="AP26" s="45"/>
      <c r="AQ26" s="44">
        <f t="shared" si="13"/>
        <v>0</v>
      </c>
      <c r="AR26" s="31"/>
      <c r="AS26" s="45"/>
      <c r="AT26" s="44">
        <f t="shared" si="3"/>
        <v>0</v>
      </c>
      <c r="AU26" s="44">
        <f t="shared" si="8"/>
        <v>0</v>
      </c>
      <c r="AV26" s="44">
        <f t="shared" si="4"/>
        <v>12.237563076923077</v>
      </c>
      <c r="AW26" s="47">
        <f t="shared" si="9"/>
        <v>0.17592167832167827</v>
      </c>
      <c r="AX26" s="44">
        <v>14.849999999999998</v>
      </c>
      <c r="AY26" s="48">
        <v>14.85</v>
      </c>
      <c r="AZ26" s="53">
        <v>29.99</v>
      </c>
      <c r="BA26" s="46">
        <v>0.50480000000000003</v>
      </c>
      <c r="BB26" s="46">
        <v>0.50480000000000003</v>
      </c>
      <c r="BC26" s="54">
        <v>1000</v>
      </c>
      <c r="BD26" s="44">
        <f t="shared" si="10"/>
        <v>12237.563076923077</v>
      </c>
      <c r="BE26" s="44">
        <f t="shared" si="11"/>
        <v>14850</v>
      </c>
    </row>
    <row r="27" spans="1:57" s="30" customFormat="1" ht="60" customHeight="1">
      <c r="A27" s="31"/>
      <c r="B27" s="32">
        <v>30</v>
      </c>
      <c r="C27" s="51"/>
      <c r="D27" s="31"/>
      <c r="E27" s="31"/>
      <c r="F27" s="31"/>
      <c r="G27" s="31" t="s">
        <v>60</v>
      </c>
      <c r="H27" s="34" t="s">
        <v>141</v>
      </c>
      <c r="I27" s="34" t="s">
        <v>144</v>
      </c>
      <c r="J27" s="31" t="s">
        <v>61</v>
      </c>
      <c r="K27" s="34" t="s">
        <v>142</v>
      </c>
      <c r="L27" s="35" t="s">
        <v>62</v>
      </c>
      <c r="M27" s="31" t="s">
        <v>67</v>
      </c>
      <c r="N27" s="31" t="s">
        <v>77</v>
      </c>
      <c r="O27" s="31"/>
      <c r="P27" s="1" t="s">
        <v>94</v>
      </c>
      <c r="Q27" s="31"/>
      <c r="R27" s="31" t="s">
        <v>65</v>
      </c>
      <c r="S27" s="36">
        <f>'[1]1.7.26-print'!O5</f>
        <v>0</v>
      </c>
      <c r="T27" s="37">
        <v>7.8</v>
      </c>
      <c r="U27" s="39">
        <v>0</v>
      </c>
      <c r="V27" s="38">
        <v>9.83</v>
      </c>
      <c r="X27" s="31" t="s">
        <v>7</v>
      </c>
      <c r="Y27" s="40">
        <v>45</v>
      </c>
      <c r="Z27" s="40">
        <v>43</v>
      </c>
      <c r="AA27" s="40">
        <v>25</v>
      </c>
      <c r="AB27" s="37">
        <v>5</v>
      </c>
      <c r="AC27" s="52">
        <v>2</v>
      </c>
      <c r="AD27" s="42">
        <f t="shared" si="5"/>
        <v>4.8375000000000001E-2</v>
      </c>
      <c r="AE27" s="43">
        <f t="shared" si="6"/>
        <v>2687.3385012919898</v>
      </c>
      <c r="AF27" s="31">
        <v>3300</v>
      </c>
      <c r="AG27" s="44">
        <f t="shared" si="7"/>
        <v>1.2279807692307692</v>
      </c>
      <c r="AH27" s="31" t="s">
        <v>66</v>
      </c>
      <c r="AI27" s="45">
        <v>0.27800000000000002</v>
      </c>
      <c r="AJ27" s="44">
        <f t="shared" si="12"/>
        <v>2.7327400000000002</v>
      </c>
      <c r="AK27" s="44">
        <f t="shared" si="0"/>
        <v>13.790720769230768</v>
      </c>
      <c r="AL27" s="45"/>
      <c r="AM27" s="44">
        <f t="shared" si="1"/>
        <v>0</v>
      </c>
      <c r="AN27" s="45"/>
      <c r="AO27" s="44">
        <f t="shared" si="2"/>
        <v>0</v>
      </c>
      <c r="AP27" s="45"/>
      <c r="AQ27" s="44">
        <f t="shared" si="13"/>
        <v>0</v>
      </c>
      <c r="AR27" s="31"/>
      <c r="AS27" s="45"/>
      <c r="AT27" s="44">
        <f t="shared" si="3"/>
        <v>0</v>
      </c>
      <c r="AU27" s="44">
        <f t="shared" si="8"/>
        <v>0</v>
      </c>
      <c r="AV27" s="44">
        <f t="shared" si="4"/>
        <v>13.790720769230768</v>
      </c>
      <c r="AW27" s="47">
        <f t="shared" si="9"/>
        <v>0.16267633459436739</v>
      </c>
      <c r="AX27" s="44">
        <v>16.47</v>
      </c>
      <c r="AY27" s="48">
        <v>16.47</v>
      </c>
      <c r="AZ27" s="53">
        <v>34.99</v>
      </c>
      <c r="BA27" s="46">
        <v>0.52929999999999999</v>
      </c>
      <c r="BB27" s="46">
        <v>0.52929999999999999</v>
      </c>
      <c r="BC27" s="54">
        <v>500</v>
      </c>
      <c r="BD27" s="44">
        <f t="shared" si="10"/>
        <v>6895.3603846153837</v>
      </c>
      <c r="BE27" s="44">
        <f t="shared" si="11"/>
        <v>8235</v>
      </c>
    </row>
  </sheetData>
  <protectedRanges>
    <protectedRange sqref="AQ2:AW9 AZ2:AZ3 AZ12:AZ15 AZ22:AZ25 BC2:BC27 B2:K27 M2:O27 Q2:V27 X10:AW27 X3:AP9 X2:AO2" name="Range1_2"/>
    <protectedRange sqref="AX2:AX27" name="Range1_1_1"/>
    <protectedRange sqref="L2:L27" name="Range1_3"/>
  </protectedRanges>
  <mergeCells count="13">
    <mergeCell ref="C22:C23"/>
    <mergeCell ref="C24:C25"/>
    <mergeCell ref="C26:C27"/>
    <mergeCell ref="C10:C11"/>
    <mergeCell ref="C12:C13"/>
    <mergeCell ref="C14:C15"/>
    <mergeCell ref="C16:C17"/>
    <mergeCell ref="C18:C19"/>
    <mergeCell ref="C20:C21"/>
    <mergeCell ref="C2:C3"/>
    <mergeCell ref="C4:C5"/>
    <mergeCell ref="C6:C7"/>
    <mergeCell ref="C8:C9"/>
  </mergeCells>
  <phoneticPr fontId="3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E2:E9 E12:E27 AR2:AR3 AR12:AR15 AR22:AR25</xm:sqref>
        </x14:dataValidation>
        <x14:dataValidation type="list" allowBlank="1" showInputMessage="1" showErrorMessage="1">
          <x14:formula1>
            <xm:f>[1]ValueSelect!#REF!</xm:f>
          </x14:formula1>
          <xm:sqref>G2:G27</xm:sqref>
        </x14:dataValidation>
        <x14:dataValidation type="list" allowBlank="1" showInputMessage="1" showErrorMessage="1">
          <x14:formula1>
            <xm:f>[1]Data!#REF!</xm:f>
          </x14:formula1>
          <xm:sqref>R2:R27</xm:sqref>
        </x14:dataValidation>
        <x14:dataValidation type="list" allowBlank="1" showInputMessage="1" showErrorMessage="1">
          <x14:formula1>
            <xm:f>[1]ValueSelect!#REF!</xm:f>
          </x14:formula1>
          <xm:sqref>A2:A27</xm:sqref>
        </x14:dataValidation>
        <x14:dataValidation type="list" allowBlank="1" showInputMessage="1" showErrorMessage="1">
          <x14:formula1>
            <xm:f>[1]ValueSelect!#REF!</xm:f>
          </x14:formula1>
          <xm:sqref>F2:F27</xm:sqref>
        </x14:dataValidation>
        <x14:dataValidation type="list" allowBlank="1" showInputMessage="1" showErrorMessage="1">
          <x14:formula1>
            <xm:f>[1]Data!#REF!</xm:f>
          </x14:formula1>
          <xm:sqref>X2:X27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2026-04-09T05:29:57Z</dcterms:modified>
</cp:coreProperties>
</file>