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19" l="1"/>
  <c r="AW7" i="19"/>
  <c r="AS7" i="19"/>
  <c r="AO7" i="19"/>
  <c r="AM7" i="19"/>
  <c r="AK7" i="19"/>
  <c r="AG7" i="19"/>
  <c r="AB7" i="19"/>
  <c r="AC7" i="19" s="1"/>
  <c r="AE7" i="19" s="1"/>
  <c r="AZ6" i="19"/>
  <c r="AW6" i="19"/>
  <c r="AS6" i="19"/>
  <c r="AG6" i="19"/>
  <c r="AC6" i="19"/>
  <c r="AE6" i="19" s="1"/>
  <c r="AB6" i="19"/>
  <c r="AZ5" i="19"/>
  <c r="AW5" i="19"/>
  <c r="AK5" i="19" s="1"/>
  <c r="AS5" i="19"/>
  <c r="AG5" i="19"/>
  <c r="AB5" i="19"/>
  <c r="AC5" i="19" s="1"/>
  <c r="AE5" i="19" s="1"/>
  <c r="AZ4" i="19"/>
  <c r="AW4" i="19"/>
  <c r="AG4" i="19"/>
  <c r="AC4" i="19"/>
  <c r="AE4" i="19" s="1"/>
  <c r="AB4" i="19"/>
  <c r="AZ3" i="19"/>
  <c r="AW3" i="19"/>
  <c r="AK3" i="19" s="1"/>
  <c r="AG3" i="19"/>
  <c r="AC3" i="19"/>
  <c r="AE3" i="19" s="1"/>
  <c r="AB3" i="19"/>
  <c r="AZ2" i="19"/>
  <c r="AW2" i="19"/>
  <c r="AG2" i="19"/>
  <c r="AB2" i="19"/>
  <c r="AC2" i="19" s="1"/>
  <c r="AE2" i="19" s="1"/>
  <c r="AM3" i="19" l="1"/>
  <c r="AS3" i="19"/>
  <c r="AM5" i="19"/>
  <c r="AT7" i="19"/>
  <c r="AH3" i="19"/>
  <c r="AI3" i="19" s="1"/>
  <c r="AH6" i="19"/>
  <c r="AI6" i="19" s="1"/>
  <c r="AH5" i="19"/>
  <c r="AI5" i="19" s="1"/>
  <c r="AH7" i="19"/>
  <c r="AI7" i="19" s="1"/>
  <c r="AS2" i="19"/>
  <c r="AS4" i="19"/>
  <c r="AK2" i="19"/>
  <c r="AO3" i="19"/>
  <c r="AT3" i="19" s="1"/>
  <c r="AK4" i="19"/>
  <c r="AO5" i="19"/>
  <c r="AK6" i="19"/>
  <c r="AM2" i="19"/>
  <c r="AM4" i="19"/>
  <c r="AM6" i="19"/>
  <c r="AO2" i="19"/>
  <c r="AO4" i="19"/>
  <c r="AO6" i="19"/>
  <c r="AT4" i="19" l="1"/>
  <c r="AT5" i="19"/>
  <c r="AT2" i="19"/>
  <c r="AU7" i="19"/>
  <c r="AV7" i="19" s="1"/>
  <c r="AU5" i="19"/>
  <c r="AV5" i="19" s="1"/>
  <c r="AU3" i="19"/>
  <c r="AV3" i="19" s="1"/>
  <c r="AT6" i="19"/>
  <c r="AU6" i="19" s="1"/>
  <c r="AV6" i="19" s="1"/>
  <c r="AH4" i="19"/>
  <c r="AI4" i="19" s="1"/>
  <c r="AH2" i="19"/>
  <c r="AI2" i="19" s="1"/>
  <c r="AU2" i="19" s="1"/>
  <c r="AV2" i="19" s="1"/>
  <c r="AU4" i="19" l="1"/>
  <c r="AV4" i="19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<sst xmlns="http://schemas.openxmlformats.org/spreadsheetml/2006/main" count="131" uniqueCount="69">
  <si>
    <t>Tristan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</si>
  <si>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</si>
  <si>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</si>
  <si>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</si>
  <si>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</si>
  <si>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</si>
  <si>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</si>
  <si>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</si>
  <si>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</si>
  <si>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</si>
  <si>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</si>
  <si>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</si>
  <si>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</si>
  <si>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</si>
  <si>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</si>
  <si>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</si>
  <si>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</si>
  <si>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</si>
  <si>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</si>
  <si>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</si>
  <si>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</si>
  <si>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</si>
  <si>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</si>
  <si>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</si>
  <si>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</si>
  <si>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</si>
  <si>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</si>
  <si>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</si>
  <si>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</si>
  <si>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</si>
  <si>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</si>
  <si>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</si>
  <si>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</si>
  <si>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</si>
  <si>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</si>
  <si>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</si>
  <si>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</si>
  <si>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</si>
  <si>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</si>
  <si>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</si>
  <si>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</si>
  <si>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</si>
  <si>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</si>
  <si>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</si>
  <si>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</si>
  <si>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</si>
  <si>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</si>
  <si>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</si>
  <si>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</si>
  <si>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</si>
  <si>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</si>
  <si>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</si>
  <si>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</si>
  <si>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</si>
  <si>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</si>
  <si>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19CX2511J-E</t>
  </si>
  <si>
    <t>Comforter/Shams:100% jacquard chenille with lurex yarn face, 100% polyester. 95gsm solid MF reverse. Dec pillow: poly cover, poly filling. Poly bedskirt and euro shams.</t>
  </si>
  <si>
    <t>Face: 100% polyester
Back: 100% polyester</t>
  </si>
  <si>
    <t>Tan</t>
  </si>
  <si>
    <t>Set</t>
  </si>
  <si>
    <t>Compressed/Knocked Down</t>
  </si>
  <si>
    <t>9404.40.9022</t>
  </si>
  <si>
    <t>Teal</t>
  </si>
  <si>
    <t>Qnty-Amazon</t>
  </si>
  <si>
    <t>8 Pieces Jacquard Comforter Set</t>
  </si>
  <si>
    <t>Full/Queen: 
Comforter: 90x90"
Sham: 20x26"#2
Bed Skirt: 60x80+15"
Euro Sham: 26x26"#2
Pillow: 18x18"
Pillow: 12x18"</t>
  </si>
  <si>
    <t>King: 
Comforter: 104x92"
Sham: 20x36"#2
Bed Skirt: 78x80+15"
Euro Sham:  26x26"#2
Pillow: 18x18"
Pillow: 12x18"</t>
  </si>
  <si>
    <t>Cal King: 
Comforter: 104x98"
Sham: 20x36"#2
Bed Skirt: 72x84+15"
Euro Sham:  26x26"#2
Pillow: 18x18"
Pillow: 12x18"</t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</si>
  <si>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8 Pieces Jacquard Comforter Set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</si>
</sst>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);[Red]\(0\)"/>
    <numFmt numFmtId="177" formatCode="0.000"/>
    <numFmt numFmtId="178" formatCode="0.0"/>
    <numFmt numFmtId="179" formatCode="0.00_);[Red]\(0.00\)"/>
    <numFmt numFmtId="181" formatCode="_(&quot;$&quot;* #,##0.00_);_(&quot;$&quot;* \(#,##0.00\);_(&quot;$&quot;* &quot;-&quot;??_);_(@_)"/>
    <numFmt numFmtId="182" formatCode="&quot;$&quot;#,##0.00"/>
    <numFmt numFmtId="183" formatCode="&quot;$&quot;#,##0.00_);[Red]\(&quot;$&quot;#,##0.00\)"/>
    <numFmt numFmtId="184" formatCode="[$$-481]#,##0.00_);[Red]\([$$-481]#,##0.00\)"/>
  </numFmts>
  <fonts count="14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184" fontId="0" fillId="0" borderId="0">
      <alignment vertical="center"/>
    </xf>
    <xf numFmtId="184" fontId="4" fillId="0" borderId="0"/>
    <xf numFmtId="184" fontId="12" fillId="0" borderId="0"/>
    <xf numFmtId="184" fontId="11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181" fontId="2" fillId="0" borderId="0" applyFont="0" applyFill="0" applyBorder="0" applyAlignment="0" applyProtection="0"/>
    <xf numFmtId="184" fontId="4" fillId="0" borderId="0"/>
    <xf numFmtId="184" fontId="4" fillId="0" borderId="0"/>
    <xf numFmtId="184" fontId="11" fillId="0" borderId="0"/>
    <xf numFmtId="9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184" fontId="2" fillId="0" borderId="0"/>
    <xf numFmtId="184" fontId="4" fillId="0" borderId="0"/>
  </cellStyleXfs>
  <cellXfs count="49">
    <xf numFmtId="184" fontId="0" fillId="0" borderId="0" xfId="0">
      <alignment vertical="center"/>
    </xf>
    <xf numFmtId="184" fontId="2" fillId="0" borderId="0" xfId="11" applyAlignment="1">
      <alignment vertical="center" wrapText="1"/>
    </xf>
    <xf numFmtId="184" fontId="1" fillId="0" borderId="1" xfId="11" applyFont="1" applyBorder="1" applyAlignment="1">
      <alignment horizontal="center" vertical="center" wrapText="1"/>
    </xf>
    <xf numFmtId="184" fontId="1" fillId="3" borderId="1" xfId="11" applyFont="1" applyFill="1" applyBorder="1" applyAlignment="1">
      <alignment horizontal="center" vertical="center" wrapText="1"/>
    </xf>
    <xf numFmtId="184" fontId="5" fillId="3" borderId="1" xfId="11" applyFont="1" applyFill="1" applyBorder="1" applyAlignment="1">
      <alignment horizontal="center" vertical="center" wrapText="1"/>
    </xf>
    <xf numFmtId="184" fontId="6" fillId="4" borderId="1" xfId="0" applyFont="1" applyFill="1" applyBorder="1" applyAlignment="1">
      <alignment horizontal="center" vertical="center" wrapText="1"/>
    </xf>
    <xf numFmtId="184" fontId="7" fillId="0" borderId="1" xfId="1" applyFont="1" applyBorder="1" applyAlignment="1" applyProtection="1">
      <alignment horizontal="left" vertical="center" wrapText="1"/>
      <protection locked="0"/>
    </xf>
    <xf numFmtId="184" fontId="5" fillId="5" borderId="1" xfId="11" applyFont="1" applyFill="1" applyBorder="1" applyAlignment="1">
      <alignment horizontal="center" vertical="center" wrapText="1"/>
    </xf>
    <xf numFmtId="184" fontId="1" fillId="5" borderId="1" xfId="11" applyFont="1" applyFill="1" applyBorder="1" applyAlignment="1">
      <alignment horizontal="center" vertical="center" wrapText="1"/>
    </xf>
    <xf numFmtId="184" fontId="2" fillId="0" borderId="1" xfId="11" applyBorder="1" applyAlignment="1">
      <alignment vertical="center" wrapText="1"/>
    </xf>
    <xf numFmtId="184" fontId="2" fillId="0" borderId="1" xfId="11" applyNumberFormat="1" applyBorder="1" applyAlignment="1">
      <alignment vertical="center" wrapText="1"/>
    </xf>
    <xf numFmtId="184" fontId="9" fillId="0" borderId="1" xfId="2" applyFont="1" applyBorder="1" applyAlignment="1">
      <alignment horizontal="left" vertical="center" wrapText="1"/>
    </xf>
    <xf numFmtId="184" fontId="3" fillId="5" borderId="1" xfId="0" applyFont="1" applyFill="1" applyBorder="1" applyAlignment="1">
      <alignment vertical="center" wrapText="1"/>
    </xf>
    <xf numFmtId="184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2" fontId="10" fillId="6" borderId="1" xfId="12" applyNumberFormat="1" applyFont="1" applyFill="1" applyBorder="1" applyAlignment="1">
      <alignment vertical="center" wrapText="1"/>
    </xf>
    <xf numFmtId="182" fontId="1" fillId="7" borderId="2" xfId="11" applyNumberFormat="1" applyFont="1" applyFill="1" applyBorder="1" applyAlignment="1">
      <alignment horizontal="center" vertical="center" wrapText="1"/>
    </xf>
    <xf numFmtId="179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2" fontId="2" fillId="8" borderId="1" xfId="5" applyNumberFormat="1" applyFont="1" applyFill="1" applyBorder="1" applyAlignment="1">
      <alignment vertical="center" wrapText="1"/>
    </xf>
    <xf numFmtId="182" fontId="2" fillId="0" borderId="2" xfId="11" applyNumberFormat="1" applyBorder="1" applyAlignment="1">
      <alignment vertical="center" wrapText="1"/>
    </xf>
    <xf numFmtId="182" fontId="1" fillId="6" borderId="1" xfId="11" applyNumberFormat="1" applyFont="1" applyFill="1" applyBorder="1" applyAlignment="1">
      <alignment horizontal="center" vertical="center" wrapText="1"/>
    </xf>
    <xf numFmtId="184" fontId="5" fillId="0" borderId="1" xfId="11" applyFont="1" applyBorder="1" applyAlignment="1">
      <alignment horizontal="center" vertical="center" wrapText="1"/>
    </xf>
    <xf numFmtId="178" fontId="1" fillId="0" borderId="1" xfId="11" applyNumberFormat="1" applyFont="1" applyBorder="1" applyAlignment="1">
      <alignment horizontal="center" vertical="center" wrapText="1"/>
    </xf>
    <xf numFmtId="182" fontId="2" fillId="0" borderId="1" xfId="11" applyNumberFormat="1" applyBorder="1" applyAlignment="1">
      <alignment vertical="center" wrapText="1"/>
    </xf>
    <xf numFmtId="178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77" fontId="10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77" fontId="2" fillId="8" borderId="1" xfId="11" applyNumberFormat="1" applyFill="1" applyBorder="1" applyAlignment="1">
      <alignment vertical="center" wrapText="1"/>
    </xf>
    <xf numFmtId="1" fontId="10" fillId="0" borderId="1" xfId="12" applyNumberFormat="1" applyFont="1" applyBorder="1" applyAlignment="1">
      <alignment vertical="center" wrapText="1"/>
    </xf>
    <xf numFmtId="182" fontId="10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3" fontId="2" fillId="0" borderId="1" xfId="11" applyNumberFormat="1" applyBorder="1" applyAlignment="1">
      <alignment vertical="center" wrapText="1"/>
    </xf>
    <xf numFmtId="182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2" fontId="10" fillId="2" borderId="1" xfId="12" applyNumberFormat="1" applyFont="1" applyFill="1" applyBorder="1" applyAlignment="1">
      <alignment vertical="center" wrapText="1"/>
    </xf>
    <xf numFmtId="10" fontId="10" fillId="2" borderId="1" xfId="12" applyNumberFormat="1" applyFont="1" applyFill="1" applyBorder="1" applyAlignment="1">
      <alignment vertical="center" wrapText="1"/>
    </xf>
    <xf numFmtId="10" fontId="2" fillId="8" borderId="1" xfId="9" applyNumberFormat="1" applyFont="1" applyFill="1" applyBorder="1" applyAlignment="1">
      <alignment vertical="center" wrapText="1"/>
    </xf>
    <xf numFmtId="182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184" fontId="1" fillId="0" borderId="1" xfId="11" applyFont="1" applyBorder="1" applyAlignment="1">
      <alignment vertical="center" wrapText="1"/>
    </xf>
    <xf numFmtId="182" fontId="2" fillId="5" borderId="1" xfId="11" applyNumberForma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184" fontId="2" fillId="9" borderId="1" xfId="11" applyFill="1" applyBorder="1" applyAlignment="1">
      <alignment vertical="center" wrapText="1"/>
    </xf>
    <xf numFmtId="176" fontId="2" fillId="9" borderId="1" xfId="11" applyNumberFormat="1" applyFill="1" applyBorder="1" applyAlignment="1">
      <alignment horizontal="center" vertical="center" wrapText="1"/>
    </xf>
    <xf numFmtId="184" fontId="2" fillId="0" borderId="1" xfId="11" applyBorder="1" applyAlignment="1">
      <alignment horizontal="center" vertical="center"/>
    </xf>
  </cellXfs>
  <cellStyles count="13">
    <cellStyle name="Currency 2" xfId="5"/>
    <cellStyle name="Currency 2 3 2" xfId="4"/>
    <cellStyle name="Currency 2 3 2 2" xfId="10"/>
    <cellStyle name="Currency_Sheet1 2" xfId="3"/>
    <cellStyle name="Normal 2" xfId="11"/>
    <cellStyle name="Normal 2 18 2" xfId="12"/>
    <cellStyle name="Normal 33" xfId="2"/>
    <cellStyle name="Normal_Copy of Request For Quote -- updated by VV on 043008 FINAL FINAL (4)" xfId="8"/>
    <cellStyle name="Percent 2" xfId="9"/>
    <cellStyle name="Style 1" xfId="6"/>
    <cellStyle name="常规" xfId="0" builtinId="0"/>
    <cellStyle name="常规 8" xfId="7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</xdr:colOff>
      <xdr:row>1</xdr:row>
      <xdr:rowOff>107315</xdr:rowOff>
    </xdr:from>
    <xdr:to>
      <xdr:col>2</xdr:col>
      <xdr:colOff>0</xdr:colOff>
      <xdr:row>2</xdr:row>
      <xdr:rowOff>784860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70635"/>
          <a:ext cx="2321560" cy="179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4</xdr:row>
      <xdr:rowOff>115570</xdr:rowOff>
    </xdr:from>
    <xdr:to>
      <xdr:col>1</xdr:col>
      <xdr:colOff>2128520</xdr:colOff>
      <xdr:row>6</xdr:row>
      <xdr:rowOff>705485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4631690"/>
          <a:ext cx="1939290" cy="282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7B0B79FE" TargetMode="External"/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SLard%20-%20Design\Customs%20Memo\Master%20Copy%20Quote%20Sheet%202.xls?D99B608C" TargetMode="External"/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zhangqing\&#26700;&#38754;\BBB\item%20set%20up\Final\BBB_Bombay_Cambay_Item%20Set%20Up_20111021.XLS?6B8A94B6" TargetMode="External"/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9C101AC" TargetMode="External"/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joyce\customer\CS\CS%20stock%20list(ET)-081030.xls?29302DAD" TargetMode="External"/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Users\ying.gu\AppData\Local\Microsoft\Windows\Temporary%20Internet%20Files\OLK784B\tex%20fleece%204-17-12%20(2).xls?B3C2C4FC" TargetMode="External"/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.lin\Desktop\&#36164;&#26009;\Commitment%20sheet%20format%202023.9.6.xlsx?C2AFE7BB" TargetMode="External"/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DVD\AppData\Local\Microsoft\Windows\Temporary%20Internet%20Files\Content.Outlook\UNTFDTPU\ITP%20-%20SP%20PROMO%205PC%20COMF-2.xlsx?7B2380E0" TargetMode="External"/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joyce\customer\CS\CS%20stock%20list(ET)-081030.xls?6C7FAAC1" TargetMode="External"/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kathy\Local%20Settings\Temporary%20Internet%20Files\Content.Outlook\JH9RZ0WZ\Final%20External%20Quote%20Sheet%20-Micro%20Mink%20DA%20Throw%20solid%20back-130912.xls?0260624E" TargetMode="External"/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beyond%20basic\Costing\Wal-Mart\WOW%20Sheeting\May%2024,%202012\WOW%20-%20120524%20-%205K%20-%20FOB%20-%2060x60-172x116%20-%20Sateen%20Weave%20-%20Cotton.xls?C1DCE952" TargetMode="External"/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8ACE7EE\Temporary%20Inter?2164A186" TargetMode="External"/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A7"/>
  <sheetViews>
    <sheetView tabSelected="1" topLeftCell="K1" zoomScaleNormal="100" workbookViewId="0">
      <selection activeCell="N2" sqref="N2:N7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7.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1.125" customWidth="1"/>
    <col min="41" max="41" width="14.625" customWidth="1"/>
    <col min="42" max="43" width="9.25" customWidth="1"/>
    <col min="44" max="44" width="10.12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3" width="14.25" hidden="1" customWidth="1"/>
  </cols>
  <sheetData>
    <row r="1" spans="1:53" s="1" customFormat="1" ht="63.6" customHeight="1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6" t="s">
        <v>28</v>
      </c>
      <c r="AA1" s="27" t="s">
        <v>29</v>
      </c>
      <c r="AB1" s="28" t="s">
        <v>30</v>
      </c>
      <c r="AC1" s="31" t="s">
        <v>31</v>
      </c>
      <c r="AD1" s="2" t="s">
        <v>32</v>
      </c>
      <c r="AE1" s="32" t="s">
        <v>33</v>
      </c>
      <c r="AF1" s="2" t="s">
        <v>34</v>
      </c>
      <c r="AG1" s="36" t="s">
        <v>35</v>
      </c>
      <c r="AH1" s="32" t="s">
        <v>36</v>
      </c>
      <c r="AI1" s="32" t="s">
        <v>37</v>
      </c>
      <c r="AJ1" s="36" t="s">
        <v>38</v>
      </c>
      <c r="AK1" s="32" t="s">
        <v>39</v>
      </c>
      <c r="AL1" s="36" t="s">
        <v>40</v>
      </c>
      <c r="AM1" s="32" t="s">
        <v>41</v>
      </c>
      <c r="AN1" s="36" t="s">
        <v>42</v>
      </c>
      <c r="AO1" s="32" t="s">
        <v>43</v>
      </c>
      <c r="AP1" s="32" t="s">
        <v>44</v>
      </c>
      <c r="AQ1" s="22" t="s">
        <v>45</v>
      </c>
      <c r="AR1" s="36" t="s">
        <v>46</v>
      </c>
      <c r="AS1" s="32" t="s">
        <v>47</v>
      </c>
      <c r="AT1" s="32" t="s">
        <v>48</v>
      </c>
      <c r="AU1" s="38" t="s">
        <v>49</v>
      </c>
      <c r="AV1" s="39" t="s">
        <v>50</v>
      </c>
      <c r="AW1" s="38" t="s">
        <v>51</v>
      </c>
      <c r="AX1" s="41" t="s">
        <v>52</v>
      </c>
      <c r="AY1" s="42" t="s">
        <v>53</v>
      </c>
      <c r="AZ1" s="43" t="s">
        <v>54</v>
      </c>
      <c r="BA1" s="46" t="s">
        <v>63</v>
      </c>
    </row>
    <row r="2" spans="1:53" s="1" customFormat="1" ht="87.95" customHeight="1">
      <c r="A2" s="5">
        <v>1</v>
      </c>
      <c r="B2" s="48"/>
      <c r="C2" s="6" t="s">
        <v>55</v>
      </c>
      <c r="D2" s="6" t="s">
        <v>2</v>
      </c>
      <c r="E2" s="9"/>
      <c r="F2" s="9" t="s">
        <v>4</v>
      </c>
      <c r="G2" s="9" t="s">
        <v>0</v>
      </c>
      <c r="H2" s="9" t="s">
        <v>68</v>
      </c>
      <c r="I2" s="9" t="s">
        <v>64</v>
      </c>
      <c r="J2" s="10" t="s">
        <v>56</v>
      </c>
      <c r="K2" s="9" t="s">
        <v>57</v>
      </c>
      <c r="L2" s="11" t="s">
        <v>65</v>
      </c>
      <c r="M2" s="9" t="s">
        <v>58</v>
      </c>
      <c r="N2" s="12"/>
      <c r="O2" s="12"/>
      <c r="P2" s="9" t="s">
        <v>59</v>
      </c>
      <c r="Q2" s="17">
        <v>169.2</v>
      </c>
      <c r="R2" s="18">
        <v>7.75</v>
      </c>
      <c r="S2" s="19">
        <v>21.83</v>
      </c>
      <c r="T2" s="20">
        <v>21.83</v>
      </c>
      <c r="U2" s="24"/>
      <c r="V2" s="9" t="s">
        <v>60</v>
      </c>
      <c r="W2" s="25">
        <v>46</v>
      </c>
      <c r="X2" s="25">
        <v>36</v>
      </c>
      <c r="Y2" s="25">
        <v>25</v>
      </c>
      <c r="Z2" s="18"/>
      <c r="AA2" s="29">
        <v>1</v>
      </c>
      <c r="AB2" s="30">
        <f t="shared" ref="AB2:AB4" si="0">IF(W2="","",W2*X2*Y2/1000000)</f>
        <v>4.1399999999999999E-2</v>
      </c>
      <c r="AC2" s="33">
        <f t="shared" ref="AC2:AC4" si="1">IF(AA2="","",65/AB2*AA2)</f>
        <v>1570.0483091787439</v>
      </c>
      <c r="AD2" s="34">
        <v>3700</v>
      </c>
      <c r="AE2" s="35">
        <f t="shared" ref="AE2:AE4" si="2">IF(ISERROR(AD2/AC2),"",AD2/AC2)</f>
        <v>2.3566153846153846</v>
      </c>
      <c r="AF2" s="9" t="s">
        <v>61</v>
      </c>
      <c r="AG2" s="37">
        <f t="shared" ref="AG2:AG4" si="3">12.8%+15%</f>
        <v>0.27800000000000002</v>
      </c>
      <c r="AH2" s="35">
        <f t="shared" ref="AH2:AH4" si="4">IF(ISERROR(T2*AG2),"",T2*AG2)</f>
        <v>6.06874</v>
      </c>
      <c r="AI2" s="35">
        <f t="shared" ref="AI2:AI4" si="5">IF(ISERROR(T2+AE2+AH2),"",T2+AE2+AH2)</f>
        <v>30.255355384615385</v>
      </c>
      <c r="AJ2" s="37">
        <v>0.31</v>
      </c>
      <c r="AK2" s="35">
        <f t="shared" ref="AK2:AK4" si="6">IF(ISERROR(AW2*AJ2),"",AW2*AJ2)</f>
        <v>21.574202</v>
      </c>
      <c r="AL2" s="37"/>
      <c r="AM2" s="35">
        <f t="shared" ref="AM2:AM4" si="7">IF(ISERROR(AW2*AL2),"",AW2*AL2)</f>
        <v>0</v>
      </c>
      <c r="AN2" s="37">
        <v>0.1</v>
      </c>
      <c r="AO2" s="35">
        <f t="shared" ref="AO2:AO4" si="8">IF(ISERROR(AW2*AN2),"",AW2*AN2)</f>
        <v>6.9594200000000006</v>
      </c>
      <c r="AP2" s="35"/>
      <c r="AQ2" s="9"/>
      <c r="AR2" s="37"/>
      <c r="AS2" s="35">
        <f t="shared" ref="AS2:AS4" si="9">IF(ISERROR(AW2*AR2),"",AW2*AR2)</f>
        <v>0</v>
      </c>
      <c r="AT2" s="35">
        <f t="shared" ref="AT2:AT4" si="10">IF(ISERROR(AK2+AM2+AO2+AP2+AS2),"",AK2+AM2+AO2+AP2+AS2)</f>
        <v>28.533622000000001</v>
      </c>
      <c r="AU2" s="35">
        <f t="shared" ref="AU2:AU4" si="11">IF(ISERROR(AI2+AT2),"",AI2+AT2)</f>
        <v>58.788977384615386</v>
      </c>
      <c r="AV2" s="40">
        <f>IF(ISERROR((AW2-AU2)/AW2),"",(AW2-AU2)/AW2)</f>
        <v>0.15526038973627995</v>
      </c>
      <c r="AW2" s="35">
        <f>AX2*(1-AY2)</f>
        <v>69.594200000000001</v>
      </c>
      <c r="AX2" s="44">
        <v>119.99</v>
      </c>
      <c r="AY2" s="37">
        <v>0.42</v>
      </c>
      <c r="AZ2" s="45">
        <f t="shared" ref="AZ2:AZ7" si="12">BA2</f>
        <v>380</v>
      </c>
      <c r="BA2" s="47">
        <v>380</v>
      </c>
    </row>
    <row r="3" spans="1:53" s="1" customFormat="1" ht="87.95" customHeight="1">
      <c r="A3" s="5">
        <v>2</v>
      </c>
      <c r="B3" s="48"/>
      <c r="C3" s="6" t="s">
        <v>55</v>
      </c>
      <c r="D3" s="6" t="s">
        <v>2</v>
      </c>
      <c r="E3" s="9"/>
      <c r="F3" s="9" t="s">
        <v>4</v>
      </c>
      <c r="G3" s="9" t="s">
        <v>0</v>
      </c>
      <c r="H3" s="9" t="s">
        <v>68</v>
      </c>
      <c r="I3" s="9" t="s">
        <v>64</v>
      </c>
      <c r="J3" s="10" t="s">
        <v>56</v>
      </c>
      <c r="K3" s="9" t="s">
        <v>57</v>
      </c>
      <c r="L3" s="11" t="s">
        <v>66</v>
      </c>
      <c r="M3" s="9" t="s">
        <v>58</v>
      </c>
      <c r="N3" s="12"/>
      <c r="O3" s="12"/>
      <c r="P3" s="9" t="s">
        <v>59</v>
      </c>
      <c r="Q3" s="17">
        <v>185.74</v>
      </c>
      <c r="R3" s="18">
        <v>7.75</v>
      </c>
      <c r="S3" s="19">
        <v>23.97</v>
      </c>
      <c r="T3" s="20">
        <v>23.97</v>
      </c>
      <c r="U3" s="24"/>
      <c r="V3" s="9" t="s">
        <v>60</v>
      </c>
      <c r="W3" s="25">
        <v>46</v>
      </c>
      <c r="X3" s="25">
        <v>36</v>
      </c>
      <c r="Y3" s="25">
        <v>27</v>
      </c>
      <c r="Z3" s="18"/>
      <c r="AA3" s="29">
        <v>1</v>
      </c>
      <c r="AB3" s="30">
        <f t="shared" si="0"/>
        <v>4.4712000000000002E-2</v>
      </c>
      <c r="AC3" s="33">
        <f t="shared" si="1"/>
        <v>1453.7484344247628</v>
      </c>
      <c r="AD3" s="34">
        <v>3700</v>
      </c>
      <c r="AE3" s="35">
        <f t="shared" si="2"/>
        <v>2.5451446153846158</v>
      </c>
      <c r="AF3" s="9" t="s">
        <v>61</v>
      </c>
      <c r="AG3" s="37">
        <f t="shared" si="3"/>
        <v>0.27800000000000002</v>
      </c>
      <c r="AH3" s="35">
        <f t="shared" si="4"/>
        <v>6.6636600000000001</v>
      </c>
      <c r="AI3" s="35">
        <f t="shared" si="5"/>
        <v>33.178804615384614</v>
      </c>
      <c r="AJ3" s="37">
        <v>0.31</v>
      </c>
      <c r="AK3" s="35">
        <f t="shared" si="6"/>
        <v>23.372202000000005</v>
      </c>
      <c r="AL3" s="37"/>
      <c r="AM3" s="35">
        <f t="shared" si="7"/>
        <v>0</v>
      </c>
      <c r="AN3" s="37">
        <v>0.1</v>
      </c>
      <c r="AO3" s="35">
        <f t="shared" si="8"/>
        <v>7.5394200000000016</v>
      </c>
      <c r="AP3" s="35"/>
      <c r="AQ3" s="9"/>
      <c r="AR3" s="37"/>
      <c r="AS3" s="35">
        <f t="shared" si="9"/>
        <v>0</v>
      </c>
      <c r="AT3" s="35">
        <f t="shared" si="10"/>
        <v>30.911622000000008</v>
      </c>
      <c r="AU3" s="35">
        <f t="shared" si="11"/>
        <v>64.090426615384615</v>
      </c>
      <c r="AV3" s="40">
        <f t="shared" ref="AV3:AV4" si="13">IF(ISERROR((AW3-AU3)/AW3),"",(AW3-AU3)/AW3)</f>
        <v>0.14992895189040265</v>
      </c>
      <c r="AW3" s="35">
        <f t="shared" ref="AW3:AW4" si="14">AX3*(1-AY3)</f>
        <v>75.394200000000012</v>
      </c>
      <c r="AX3" s="44">
        <v>129.99</v>
      </c>
      <c r="AY3" s="37">
        <v>0.42</v>
      </c>
      <c r="AZ3" s="45">
        <f t="shared" si="12"/>
        <v>460</v>
      </c>
      <c r="BA3" s="47">
        <v>460</v>
      </c>
    </row>
    <row r="4" spans="1:53" s="1" customFormat="1" ht="87.95" customHeight="1">
      <c r="A4" s="5">
        <v>3</v>
      </c>
      <c r="B4" s="48"/>
      <c r="C4" s="6" t="s">
        <v>55</v>
      </c>
      <c r="D4" s="6" t="s">
        <v>2</v>
      </c>
      <c r="E4" s="9"/>
      <c r="F4" s="9" t="s">
        <v>4</v>
      </c>
      <c r="G4" s="9" t="s">
        <v>0</v>
      </c>
      <c r="H4" s="9" t="s">
        <v>68</v>
      </c>
      <c r="I4" s="9" t="s">
        <v>64</v>
      </c>
      <c r="J4" s="10" t="s">
        <v>56</v>
      </c>
      <c r="K4" s="9" t="s">
        <v>57</v>
      </c>
      <c r="L4" s="11" t="s">
        <v>67</v>
      </c>
      <c r="M4" s="9" t="s">
        <v>58</v>
      </c>
      <c r="N4" s="12"/>
      <c r="O4" s="12"/>
      <c r="P4" s="9" t="s">
        <v>59</v>
      </c>
      <c r="Q4" s="17">
        <v>188.11</v>
      </c>
      <c r="R4" s="18">
        <v>7.75</v>
      </c>
      <c r="S4" s="19">
        <v>24.27</v>
      </c>
      <c r="T4" s="20">
        <v>24.27</v>
      </c>
      <c r="U4" s="24"/>
      <c r="V4" s="9" t="s">
        <v>60</v>
      </c>
      <c r="W4" s="25">
        <v>46</v>
      </c>
      <c r="X4" s="25">
        <v>36</v>
      </c>
      <c r="Y4" s="25">
        <v>27</v>
      </c>
      <c r="Z4" s="18"/>
      <c r="AA4" s="29">
        <v>1</v>
      </c>
      <c r="AB4" s="30">
        <f t="shared" si="0"/>
        <v>4.4712000000000002E-2</v>
      </c>
      <c r="AC4" s="33">
        <f t="shared" si="1"/>
        <v>1453.7484344247628</v>
      </c>
      <c r="AD4" s="34">
        <v>3700</v>
      </c>
      <c r="AE4" s="35">
        <f t="shared" si="2"/>
        <v>2.5451446153846158</v>
      </c>
      <c r="AF4" s="9" t="s">
        <v>61</v>
      </c>
      <c r="AG4" s="37">
        <f t="shared" si="3"/>
        <v>0.27800000000000002</v>
      </c>
      <c r="AH4" s="35">
        <f t="shared" si="4"/>
        <v>6.7470600000000003</v>
      </c>
      <c r="AI4" s="35">
        <f t="shared" si="5"/>
        <v>33.562204615384616</v>
      </c>
      <c r="AJ4" s="37">
        <v>0.31</v>
      </c>
      <c r="AK4" s="35">
        <f t="shared" si="6"/>
        <v>24.271202000000006</v>
      </c>
      <c r="AL4" s="37"/>
      <c r="AM4" s="35">
        <f t="shared" si="7"/>
        <v>0</v>
      </c>
      <c r="AN4" s="37">
        <v>0.1</v>
      </c>
      <c r="AO4" s="35">
        <f t="shared" si="8"/>
        <v>7.8294200000000025</v>
      </c>
      <c r="AP4" s="35"/>
      <c r="AQ4" s="9"/>
      <c r="AR4" s="37"/>
      <c r="AS4" s="35">
        <f t="shared" si="9"/>
        <v>0</v>
      </c>
      <c r="AT4" s="35">
        <f t="shared" si="10"/>
        <v>32.100622000000008</v>
      </c>
      <c r="AU4" s="35">
        <f t="shared" si="11"/>
        <v>65.662826615384631</v>
      </c>
      <c r="AV4" s="40">
        <f t="shared" si="13"/>
        <v>0.16133217255703977</v>
      </c>
      <c r="AW4" s="35">
        <f t="shared" si="14"/>
        <v>78.294200000000018</v>
      </c>
      <c r="AX4" s="44">
        <v>134.99</v>
      </c>
      <c r="AY4" s="37">
        <v>0.42</v>
      </c>
      <c r="AZ4" s="45">
        <f t="shared" si="12"/>
        <v>240</v>
      </c>
      <c r="BA4" s="47">
        <v>240</v>
      </c>
    </row>
    <row r="5" spans="1:53" s="1" customFormat="1" ht="87.95" customHeight="1">
      <c r="A5" s="5">
        <v>4</v>
      </c>
      <c r="B5" s="48"/>
      <c r="C5" s="6" t="s">
        <v>55</v>
      </c>
      <c r="D5" s="6" t="s">
        <v>2</v>
      </c>
      <c r="E5" s="9"/>
      <c r="F5" s="9" t="s">
        <v>4</v>
      </c>
      <c r="G5" s="9" t="s">
        <v>0</v>
      </c>
      <c r="H5" s="9" t="s">
        <v>68</v>
      </c>
      <c r="I5" s="9" t="s">
        <v>64</v>
      </c>
      <c r="J5" s="10" t="s">
        <v>56</v>
      </c>
      <c r="K5" s="9" t="s">
        <v>57</v>
      </c>
      <c r="L5" s="11" t="s">
        <v>65</v>
      </c>
      <c r="M5" s="9" t="s">
        <v>62</v>
      </c>
      <c r="N5" s="12"/>
      <c r="O5" s="12"/>
      <c r="P5" s="9" t="s">
        <v>59</v>
      </c>
      <c r="Q5" s="17">
        <v>169.2</v>
      </c>
      <c r="R5" s="18">
        <v>7.75</v>
      </c>
      <c r="S5" s="19">
        <v>21.83</v>
      </c>
      <c r="T5" s="20">
        <v>21.83</v>
      </c>
      <c r="U5" s="24"/>
      <c r="V5" s="9" t="s">
        <v>60</v>
      </c>
      <c r="W5" s="25">
        <v>46</v>
      </c>
      <c r="X5" s="25">
        <v>36</v>
      </c>
      <c r="Y5" s="25">
        <v>25</v>
      </c>
      <c r="Z5" s="18"/>
      <c r="AA5" s="29">
        <v>1</v>
      </c>
      <c r="AB5" s="30">
        <f t="shared" ref="AB5:AB7" si="15">IF(W5="","",W5*X5*Y5/1000000)</f>
        <v>4.1399999999999999E-2</v>
      </c>
      <c r="AC5" s="33">
        <f t="shared" ref="AC5:AC7" si="16">IF(AA5="","",65/AB5*AA5)</f>
        <v>1570.0483091787439</v>
      </c>
      <c r="AD5" s="34">
        <v>3700</v>
      </c>
      <c r="AE5" s="35">
        <f t="shared" ref="AE5:AE7" si="17">IF(ISERROR(AD5/AC5),"",AD5/AC5)</f>
        <v>2.3566153846153846</v>
      </c>
      <c r="AF5" s="9" t="s">
        <v>61</v>
      </c>
      <c r="AG5" s="37">
        <f t="shared" ref="AG5:AG7" si="18">12.8%+15%</f>
        <v>0.27800000000000002</v>
      </c>
      <c r="AH5" s="35">
        <f t="shared" ref="AH5:AH7" si="19">IF(ISERROR(T5*AG5),"",T5*AG5)</f>
        <v>6.06874</v>
      </c>
      <c r="AI5" s="35">
        <f t="shared" ref="AI5:AI7" si="20">IF(ISERROR(T5+AE5+AH5),"",T5+AE5+AH5)</f>
        <v>30.255355384615385</v>
      </c>
      <c r="AJ5" s="37">
        <v>0.31</v>
      </c>
      <c r="AK5" s="35">
        <f t="shared" ref="AK5:AK7" si="21">IF(ISERROR(AW5*AJ5),"",AW5*AJ5)</f>
        <v>21.574202</v>
      </c>
      <c r="AL5" s="37"/>
      <c r="AM5" s="35">
        <f t="shared" ref="AM5:AM7" si="22">IF(ISERROR(AW5*AL5),"",AW5*AL5)</f>
        <v>0</v>
      </c>
      <c r="AN5" s="37">
        <v>0.1</v>
      </c>
      <c r="AO5" s="35">
        <f t="shared" ref="AO5:AO7" si="23">IF(ISERROR(AW5*AN5),"",AW5*AN5)</f>
        <v>6.9594200000000006</v>
      </c>
      <c r="AP5" s="35"/>
      <c r="AQ5" s="9"/>
      <c r="AR5" s="37"/>
      <c r="AS5" s="35">
        <f t="shared" ref="AS5:AS7" si="24">IF(ISERROR(AW5*AR5),"",AW5*AR5)</f>
        <v>0</v>
      </c>
      <c r="AT5" s="35">
        <f t="shared" ref="AT5:AT7" si="25">IF(ISERROR(AK5+AM5+AO5+AP5+AS5),"",AK5+AM5+AO5+AP5+AS5)</f>
        <v>28.533622000000001</v>
      </c>
      <c r="AU5" s="35">
        <f t="shared" ref="AU5:AU7" si="26">IF(ISERROR(AI5+AT5),"",AI5+AT5)</f>
        <v>58.788977384615386</v>
      </c>
      <c r="AV5" s="40">
        <f t="shared" ref="AV5:AV7" si="27">IF(ISERROR((AW5-AU5)/AW5),"",(AW5-AU5)/AW5)</f>
        <v>0.15526038973627995</v>
      </c>
      <c r="AW5" s="35">
        <f t="shared" ref="AW5:AW7" si="28">AX5*(1-AY5)</f>
        <v>69.594200000000001</v>
      </c>
      <c r="AX5" s="44">
        <v>119.99</v>
      </c>
      <c r="AY5" s="37">
        <v>0.42</v>
      </c>
      <c r="AZ5" s="45">
        <f t="shared" si="12"/>
        <v>150</v>
      </c>
      <c r="BA5" s="47">
        <v>150</v>
      </c>
    </row>
    <row r="6" spans="1:53" s="1" customFormat="1" ht="87.95" customHeight="1">
      <c r="A6" s="5">
        <v>5</v>
      </c>
      <c r="B6" s="48"/>
      <c r="C6" s="6" t="s">
        <v>55</v>
      </c>
      <c r="D6" s="6" t="s">
        <v>2</v>
      </c>
      <c r="E6" s="9"/>
      <c r="F6" s="9" t="s">
        <v>4</v>
      </c>
      <c r="G6" s="9" t="s">
        <v>0</v>
      </c>
      <c r="H6" s="9" t="s">
        <v>68</v>
      </c>
      <c r="I6" s="9" t="s">
        <v>64</v>
      </c>
      <c r="J6" s="10" t="s">
        <v>56</v>
      </c>
      <c r="K6" s="9" t="s">
        <v>57</v>
      </c>
      <c r="L6" s="11" t="s">
        <v>66</v>
      </c>
      <c r="M6" s="9" t="s">
        <v>62</v>
      </c>
      <c r="N6" s="12"/>
      <c r="O6" s="12"/>
      <c r="P6" s="9" t="s">
        <v>59</v>
      </c>
      <c r="Q6" s="17">
        <v>185.74</v>
      </c>
      <c r="R6" s="18">
        <v>7.75</v>
      </c>
      <c r="S6" s="19">
        <v>23.97</v>
      </c>
      <c r="T6" s="20">
        <v>23.97</v>
      </c>
      <c r="U6" s="24"/>
      <c r="V6" s="9" t="s">
        <v>60</v>
      </c>
      <c r="W6" s="25">
        <v>46</v>
      </c>
      <c r="X6" s="25">
        <v>36</v>
      </c>
      <c r="Y6" s="25">
        <v>27</v>
      </c>
      <c r="Z6" s="18"/>
      <c r="AA6" s="29">
        <v>1</v>
      </c>
      <c r="AB6" s="30">
        <f t="shared" si="15"/>
        <v>4.4712000000000002E-2</v>
      </c>
      <c r="AC6" s="33">
        <f t="shared" si="16"/>
        <v>1453.7484344247628</v>
      </c>
      <c r="AD6" s="34">
        <v>3700</v>
      </c>
      <c r="AE6" s="35">
        <f t="shared" si="17"/>
        <v>2.5451446153846158</v>
      </c>
      <c r="AF6" s="9" t="s">
        <v>61</v>
      </c>
      <c r="AG6" s="37">
        <f t="shared" si="18"/>
        <v>0.27800000000000002</v>
      </c>
      <c r="AH6" s="35">
        <f t="shared" si="19"/>
        <v>6.6636600000000001</v>
      </c>
      <c r="AI6" s="35">
        <f t="shared" si="20"/>
        <v>33.178804615384614</v>
      </c>
      <c r="AJ6" s="37">
        <v>0.31</v>
      </c>
      <c r="AK6" s="35">
        <f t="shared" si="21"/>
        <v>23.372202000000005</v>
      </c>
      <c r="AL6" s="37"/>
      <c r="AM6" s="35">
        <f t="shared" si="22"/>
        <v>0</v>
      </c>
      <c r="AN6" s="37">
        <v>0.1</v>
      </c>
      <c r="AO6" s="35">
        <f t="shared" si="23"/>
        <v>7.5394200000000016</v>
      </c>
      <c r="AP6" s="35"/>
      <c r="AQ6" s="9"/>
      <c r="AR6" s="37"/>
      <c r="AS6" s="35">
        <f t="shared" si="24"/>
        <v>0</v>
      </c>
      <c r="AT6" s="35">
        <f t="shared" si="25"/>
        <v>30.911622000000008</v>
      </c>
      <c r="AU6" s="35">
        <f t="shared" si="26"/>
        <v>64.090426615384615</v>
      </c>
      <c r="AV6" s="40">
        <f t="shared" si="27"/>
        <v>0.14992895189040265</v>
      </c>
      <c r="AW6" s="35">
        <f t="shared" si="28"/>
        <v>75.394200000000012</v>
      </c>
      <c r="AX6" s="44">
        <v>129.99</v>
      </c>
      <c r="AY6" s="37">
        <v>0.42</v>
      </c>
      <c r="AZ6" s="45">
        <f t="shared" si="12"/>
        <v>180</v>
      </c>
      <c r="BA6" s="47">
        <v>180</v>
      </c>
    </row>
    <row r="7" spans="1:53" s="1" customFormat="1" ht="87.95" customHeight="1">
      <c r="A7" s="5">
        <v>6</v>
      </c>
      <c r="B7" s="48"/>
      <c r="C7" s="6" t="s">
        <v>55</v>
      </c>
      <c r="D7" s="6" t="s">
        <v>2</v>
      </c>
      <c r="E7" s="9"/>
      <c r="F7" s="9" t="s">
        <v>4</v>
      </c>
      <c r="G7" s="9" t="s">
        <v>0</v>
      </c>
      <c r="H7" s="9" t="s">
        <v>68</v>
      </c>
      <c r="I7" s="9" t="s">
        <v>64</v>
      </c>
      <c r="J7" s="10" t="s">
        <v>56</v>
      </c>
      <c r="K7" s="9" t="s">
        <v>57</v>
      </c>
      <c r="L7" s="11" t="s">
        <v>67</v>
      </c>
      <c r="M7" s="9" t="s">
        <v>62</v>
      </c>
      <c r="N7" s="12"/>
      <c r="O7" s="12"/>
      <c r="P7" s="9" t="s">
        <v>59</v>
      </c>
      <c r="Q7" s="17">
        <v>188.11</v>
      </c>
      <c r="R7" s="18">
        <v>7.75</v>
      </c>
      <c r="S7" s="19">
        <v>24.27</v>
      </c>
      <c r="T7" s="20">
        <v>24.27</v>
      </c>
      <c r="U7" s="24"/>
      <c r="V7" s="9" t="s">
        <v>60</v>
      </c>
      <c r="W7" s="25">
        <v>46</v>
      </c>
      <c r="X7" s="25">
        <v>36</v>
      </c>
      <c r="Y7" s="25">
        <v>27</v>
      </c>
      <c r="Z7" s="18"/>
      <c r="AA7" s="29">
        <v>1</v>
      </c>
      <c r="AB7" s="30">
        <f t="shared" si="15"/>
        <v>4.4712000000000002E-2</v>
      </c>
      <c r="AC7" s="33">
        <f t="shared" si="16"/>
        <v>1453.7484344247628</v>
      </c>
      <c r="AD7" s="34">
        <v>3700</v>
      </c>
      <c r="AE7" s="35">
        <f t="shared" si="17"/>
        <v>2.5451446153846158</v>
      </c>
      <c r="AF7" s="9" t="s">
        <v>61</v>
      </c>
      <c r="AG7" s="37">
        <f t="shared" si="18"/>
        <v>0.27800000000000002</v>
      </c>
      <c r="AH7" s="35">
        <f t="shared" si="19"/>
        <v>6.7470600000000003</v>
      </c>
      <c r="AI7" s="35">
        <f t="shared" si="20"/>
        <v>33.562204615384616</v>
      </c>
      <c r="AJ7" s="37">
        <v>0.31</v>
      </c>
      <c r="AK7" s="35">
        <f t="shared" si="21"/>
        <v>24.271202000000006</v>
      </c>
      <c r="AL7" s="37"/>
      <c r="AM7" s="35">
        <f t="shared" si="22"/>
        <v>0</v>
      </c>
      <c r="AN7" s="37">
        <v>0.1</v>
      </c>
      <c r="AO7" s="35">
        <f t="shared" si="23"/>
        <v>7.8294200000000025</v>
      </c>
      <c r="AP7" s="35"/>
      <c r="AQ7" s="9"/>
      <c r="AR7" s="37"/>
      <c r="AS7" s="35">
        <f t="shared" si="24"/>
        <v>0</v>
      </c>
      <c r="AT7" s="35">
        <f t="shared" si="25"/>
        <v>32.100622000000008</v>
      </c>
      <c r="AU7" s="35">
        <f t="shared" si="26"/>
        <v>65.662826615384631</v>
      </c>
      <c r="AV7" s="40">
        <f t="shared" si="27"/>
        <v>0.16133217255703977</v>
      </c>
      <c r="AW7" s="35">
        <f t="shared" si="28"/>
        <v>78.294200000000018</v>
      </c>
      <c r="AX7" s="44">
        <v>134.99</v>
      </c>
      <c r="AY7" s="37">
        <v>0.42</v>
      </c>
      <c r="AZ7" s="45">
        <f t="shared" si="12"/>
        <v>120</v>
      </c>
      <c r="BA7" s="47">
        <v>120</v>
      </c>
    </row>
  </sheetData>
  <protectedRanges>
    <protectedRange sqref="E2:E7 B2:B7 M2:M7 Z2:AW7 AY2:AY7 P2:V7" name="Range1"/>
    <protectedRange sqref="K2:K7" name="Range1_1"/>
    <protectedRange sqref="AX2:AX3 AX5:AX6" name="Range1_3"/>
    <protectedRange sqref="N2:O7" name="Range1_5"/>
    <protectedRange sqref="C2:C4" name="Range1_2_1"/>
    <protectedRange sqref="C5:C7" name="Range1_2_1_1"/>
  </protectedRanges>
  <mergeCells count="2">
    <mergeCell ref="B5:B7"/>
    <mergeCell ref="B2:B4"/>
  </mergeCells>
  <phoneticPr fontId="13" type="noConversion"/>
  <dataValidations count="5">
    <dataValidation type="list" allowBlank="1" showInputMessage="1" showErrorMessage="1" sqref="E3:E4 E6:E7 P2:P7"/>
    <dataValidation type="list" allowBlank="1" showInputMessage="1" showErrorMessage="1" sqref="V2:V7">
      <formula1>#REF!</formula1>
    </dataValidation>
    <dataValidation type="list" allowBlank="1" showInputMessage="1" showErrorMessage="1" sqref="D2:D7">
      <formula1>#REF!</formula1>
    </dataValidation>
    <dataValidation type="list" allowBlank="1" showInputMessage="1" showErrorMessage="1" sqref="F2:F7">
      <formula1>#REF!</formula1>
    </dataValidation>
    <dataValidation type="list" allowBlank="1" showInputMessage="1" showErrorMessage="1" sqref="E2 E5">
      <formula1>#REF!</formula1>
    </dataValidation>
  </dataValidations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  <arrUserId title="Range1_2_1_1" rangeCreator="" othersAccessPermission="edit"/>
  </rangeList>
  <rangeList sheetStid="12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2024-02-08T14:17:00Z</dcterms:created>
  <dcterms:modified xsi:type="dcterms:W3CDTF">2026-04-17T01:56:01Z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