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74CB345A-8F62-4BDD-9122-F701101C0BF3}" xr6:coauthVersionLast="47" xr6:coauthVersionMax="47" xr10:uidLastSave="{00000000-0000-0000-0000-000000000000}"/>
  <bookViews>
    <workbookView xWindow="-110" yWindow="-110" windowWidth="19420" windowHeight="11500" xr2:uid="{75BDB0FE-427E-46FB-9A4B-0B30572659B6}"/>
  </bookViews>
  <sheets>
    <sheet name="10%tariff Jul2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D">'[2]other data'!$T$2:$T$5</definedName>
    <definedName name="as">'[3]1-Import Product Data Sheet'!$X$2</definedName>
    <definedName name="Banner">'[4]Hardline Drop down'!$H$5:$H$9</definedName>
    <definedName name="bigidea">[5]Lists!$I$6:$I$29</definedName>
    <definedName name="Brand">'[3]1-Import Product Data Sheet'!$N$102:$N$144</definedName>
    <definedName name="Branded">[5]Lists!$F$6:$F$38</definedName>
    <definedName name="brands">'[2]other data'!$K$2:$K$48</definedName>
    <definedName name="CATEGORY">[6]Sheet1!$DW$2:$DW$3</definedName>
    <definedName name="chargeback">'[2]other data'!$B$2:$B$6</definedName>
    <definedName name="color">[5]Lists!$J$6:$J$29</definedName>
    <definedName name="COLOR_FAMILY">'[7]x-Lists'!$AB$2:$AB$18</definedName>
    <definedName name="colour">[6]Sheet1!$EH$2:$EH$3</definedName>
    <definedName name="countries">'[2]other data'!$I$3:$I$249</definedName>
    <definedName name="Cycle">[5]Lists!$E$6:$E$30</definedName>
    <definedName name="den">[5]Lists!$L$6:$L$29</definedName>
    <definedName name="diffgrp">'[2]diff group head'!$A$2:$A$47</definedName>
    <definedName name="DIFFS">'[2]other data'!$AF$2:$AF$13</definedName>
    <definedName name="division">'[8]X-PORTS'!$K$4:$K$12</definedName>
    <definedName name="Division1">'[4]Hardline Drop down'!$A$5:$A$16</definedName>
    <definedName name="FASHION">[9]LIST!$E$2:$E$7</definedName>
    <definedName name="foam">[6]Sheet1!$EC$2:$EC$3</definedName>
    <definedName name="FOBCostPerPiece">#REF!</definedName>
    <definedName name="freight">'[2]other data'!$AC$3:$AC$14</definedName>
    <definedName name="HANGER">[2]hangers!$B$3:$B$42</definedName>
    <definedName name="hanger2">[2]hangers!$G$3:$G$42</definedName>
    <definedName name="INITIALBUY">[9]LIST!$G$2:$G$7</definedName>
    <definedName name="KD">[6]Sheet1!$DS$2:$DS$2</definedName>
    <definedName name="LIFESTYLE">[9]LIST!$C$2:$C$7</definedName>
    <definedName name="LOCALIZATION__PRICEPOINT">'[7]x-Lists'!$Z$2:$Z$4</definedName>
    <definedName name="loctype">'[2]other data'!$BN$2:$BN$6</definedName>
    <definedName name="M">[6]Sheet1!$EA$2:$EA$3</definedName>
    <definedName name="Office">'[4]Hardline Drop down'!$C$5:$C$21</definedName>
    <definedName name="ORDERTYPE">'[2]other data'!$AN$2:$AN$6</definedName>
    <definedName name="OTB">'[2]other data'!$R$2:$R$14</definedName>
    <definedName name="PACK">[6]Sheet1!$EE$2:$EE$3</definedName>
    <definedName name="PackageType">'[3]1-Import Product Data Sheet'!$L$102:$L$131</definedName>
    <definedName name="PDQList">'[3]1-Import Product Data Sheet'!$AR$1:$AR$24</definedName>
    <definedName name="po_type">'[2]other data'!$AU$2:$AU$11</definedName>
    <definedName name="PORT_IFF">[10]a!$A$10:$B$35</definedName>
    <definedName name="ports">'[8]X-PORTS'!$D$4:$D$33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[9]LIST!$B$2:$B$6</definedName>
    <definedName name="QSFOB">[11]Q1!$C$38</definedName>
    <definedName name="RateSeq">'[3]1-Import Product Data Sheet'!$X$2</definedName>
    <definedName name="runnum">'[2]other data'!$BI$2:$BI$18</definedName>
    <definedName name="scalenum">'[2]other data'!$BG$2:$BG$18</definedName>
    <definedName name="Season">'[4]Hardline Drop down'!$D$5:$D$15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UPPLIER">'[2]vendor info'!$A$4:$A$400</definedName>
    <definedName name="TBJ">'[2]other data'!$AK$2:$AK$10</definedName>
    <definedName name="TERMS">'[2]other data'!$P$2:$P$7</definedName>
    <definedName name="THEME">'[7]x-Lists'!$AQ$2:$AQ$12</definedName>
    <definedName name="TICKET">[2]tickets!$B$3:$B$27</definedName>
    <definedName name="ticket2">[2]tickets!$G$3:$G$27</definedName>
    <definedName name="TREATMENT">'[7]x-Lists'!$AR$2:$AR$23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USPORTS">'[8]X-PORTS'!$I$5:$I$7</definedName>
    <definedName name="VendorType">'[4]Hardline Drop down'!$F$5:$F$8</definedName>
    <definedName name="WAREHOUSE">'[2]other data'!$BL$2:$BL$24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6" i="1" l="1"/>
  <c r="BB6" i="1"/>
  <c r="AV6" i="1"/>
  <c r="AS6" i="1"/>
  <c r="AP6" i="1"/>
  <c r="AN6" i="1"/>
  <c r="AL6" i="1"/>
  <c r="AH6" i="1"/>
  <c r="AC6" i="1"/>
  <c r="AD6" i="1" s="1"/>
  <c r="AF6" i="1" s="1"/>
  <c r="U6" i="1"/>
  <c r="T6" i="1"/>
  <c r="BE5" i="1"/>
  <c r="BB5" i="1"/>
  <c r="AV5" i="1"/>
  <c r="AS5" i="1"/>
  <c r="AP5" i="1"/>
  <c r="AN5" i="1"/>
  <c r="AL5" i="1"/>
  <c r="AH5" i="1"/>
  <c r="AC5" i="1"/>
  <c r="AD5" i="1" s="1"/>
  <c r="AF5" i="1" s="1"/>
  <c r="U5" i="1"/>
  <c r="T5" i="1"/>
  <c r="BE4" i="1"/>
  <c r="BB4" i="1"/>
  <c r="AV4" i="1"/>
  <c r="AS4" i="1"/>
  <c r="AP4" i="1"/>
  <c r="AN4" i="1"/>
  <c r="AL4" i="1"/>
  <c r="AH4" i="1"/>
  <c r="AC4" i="1"/>
  <c r="AD4" i="1" s="1"/>
  <c r="AF4" i="1" s="1"/>
  <c r="U4" i="1"/>
  <c r="AI4" i="1" s="1"/>
  <c r="T4" i="1"/>
  <c r="BE3" i="1"/>
  <c r="BB3" i="1"/>
  <c r="AV3" i="1"/>
  <c r="AS3" i="1"/>
  <c r="AP3" i="1"/>
  <c r="AN3" i="1"/>
  <c r="AL3" i="1"/>
  <c r="AH3" i="1"/>
  <c r="AC3" i="1"/>
  <c r="AD3" i="1" s="1"/>
  <c r="AF3" i="1" s="1"/>
  <c r="U3" i="1"/>
  <c r="T3" i="1"/>
  <c r="BE2" i="1"/>
  <c r="BB2" i="1"/>
  <c r="AV2" i="1"/>
  <c r="AS2" i="1"/>
  <c r="AP2" i="1"/>
  <c r="AN2" i="1"/>
  <c r="AL2" i="1"/>
  <c r="AH2" i="1"/>
  <c r="AC2" i="1"/>
  <c r="AD2" i="1" s="1"/>
  <c r="AF2" i="1" s="1"/>
  <c r="U2" i="1"/>
  <c r="T2" i="1"/>
  <c r="AW2" i="1" l="1"/>
  <c r="AW5" i="1"/>
  <c r="AI6" i="1"/>
  <c r="AJ6" i="1" s="1"/>
  <c r="AI3" i="1"/>
  <c r="AJ3" i="1" s="1"/>
  <c r="AJ4" i="1"/>
  <c r="AW6" i="1"/>
  <c r="AW3" i="1"/>
  <c r="AW4" i="1"/>
  <c r="AI2" i="1"/>
  <c r="AJ2" i="1" s="1"/>
  <c r="AI5" i="1"/>
  <c r="AJ5" i="1"/>
  <c r="AX5" i="1" s="1"/>
  <c r="AY5" i="1" s="1"/>
  <c r="BD5" i="1" s="1"/>
  <c r="AX2" i="1" l="1"/>
  <c r="AY2" i="1" s="1"/>
  <c r="BD2" i="1" s="1"/>
  <c r="AX3" i="1"/>
  <c r="AY3" i="1" s="1"/>
  <c r="BD3" i="1" s="1"/>
  <c r="AX4" i="1"/>
  <c r="AY4" i="1" s="1"/>
  <c r="BD4" i="1" s="1"/>
  <c r="AX6" i="1"/>
  <c r="AY6" i="1" s="1"/>
  <c r="BD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9765AD6D-F00F-4F5E-9247-9768AD4F22D3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141A8065-CBE0-41A0-8987-189F5FD012D9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F82FF493-8012-47D5-A3A4-0392404B8EFF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CCF2BBC6-AD41-484C-8B0C-9B53C15A28F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F0CE7177-2267-4348-9127-A0B0607C0823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D3EC3735-8614-4125-9D09-7D0173EBB76C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1CF75B54-3538-460D-80AB-3E28B110537B}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 xr:uid="{866E5814-19E8-4D9B-B179-E38255316084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 xr:uid="{22E8DB96-24CE-4814-ADD1-C12889551D8C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 xr:uid="{446BFF43-9088-4AD5-8A9E-15AB93C6857E}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 xr:uid="{A1578A75-FAFE-4CC3-8511-AE3D99FFCFAD}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 xr:uid="{F2943457-1E9D-49CD-AEE1-93E9F8528D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 xr:uid="{A3333003-77CE-4E6A-8455-1B534F0401B4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6AED6B8E-BBEB-4EB3-BB05-A068A85DAEF7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B1" authorId="0" shapeId="0" xr:uid="{7FD8F2A1-03BD-499D-B91C-3B372DC1CBB7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D1" authorId="0" shapeId="0" xr:uid="{97602BF8-5205-4993-8B8E-D4F5614A17C0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17B0DE46-394D-4F44-9EB1-C01344B60EE8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<sst xmlns="http://schemas.openxmlformats.org/spreadsheetml/2006/main" count="132" uniqueCount="82">
  <si>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</si>
  <si>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</si>
  <si>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</si>
  <si>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</si>
  <si>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</si>
  <si>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</si>
  <si>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</si>
  <si>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</si>
  <si>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</si>
  <si>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</si>
  <si>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</si>
  <si>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</si>
  <si>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</si>
  <si>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</si>
  <si>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</si>
  <si>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</si>
  <si>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</si>
  <si>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</si>
  <si>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</si>
  <si>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</si>
  <si>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</si>
  <si>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</si>
  <si>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</si>
  <si>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</si>
  <si>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</si>
  <si>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</si>
  <si>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</si>
  <si>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</si>
  <si>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</si>
  <si>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</si>
  <si>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</si>
  <si>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</si>
  <si>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</si>
  <si>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</si>
  <si>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</si>
  <si>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</si>
  <si>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</si>
  <si>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</si>
  <si>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</si>
  <si>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</si>
  <si>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</si>
  <si>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</si>
  <si>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</si>
  <si>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</si>
  <si>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</si>
  <si>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</si>
  <si>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</si>
  <si>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</si>
  <si>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</si>
  <si>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</si>
  <si>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</si>
  <si>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</si>
  <si>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</si>
  <si>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Retail Markup %</t>
  </si>
  <si>
    <t>Total Quantity</t>
  </si>
  <si>
    <t>Total Cost</t>
  </si>
  <si>
    <t>Total Sales</t>
  </si>
  <si>
    <t xml:space="preserve">Beautyrest Platinum </t>
    <phoneticPr fontId="2" type="noConversion"/>
  </si>
  <si>
    <t>Beautyrest 5.5%</t>
    <phoneticPr fontId="2" type="noConversion"/>
  </si>
  <si>
    <t>MATT PAD/TOPPER</t>
  </si>
  <si>
    <t>Allergy Pro</t>
  </si>
  <si>
    <t>100% Polyester Beautyrest Platinum  Allergy Pro Mpad</t>
    <phoneticPr fontId="2" type="noConversion"/>
  </si>
  <si>
    <t>Allergy Pro Mpad</t>
  </si>
  <si>
    <t>Fabric:110gsm 230T (75Dx150D/150x80) embossed pattern 100% polyester peachy finish flat allergen barrier + AM &amp; oder resist; Fill: 8oz/yd2 8" diamond quilted, Bottom:40gsm Polyester Non-Woven, 70gsm 15" Polyester Knit Skirt GTF 18" , Packaging: Wire Rim Bag + Insert</t>
  </si>
  <si>
    <t>TOP: 100% polyester woven; BOTTOM: 100% polyester non-woven; FILL: 100% polyester fiber quilted; SKIRT: 100% polyester knit</t>
    <phoneticPr fontId="2" type="noConversion"/>
  </si>
  <si>
    <t>39x75+15"</t>
  </si>
  <si>
    <t>white</t>
  </si>
  <si>
    <t>BRP16-0897</t>
    <phoneticPr fontId="2" type="noConversion"/>
  </si>
  <si>
    <t>Piece</t>
  </si>
  <si>
    <t>Normal</t>
  </si>
  <si>
    <t>9404.90.9622</t>
  </si>
  <si>
    <t>royalty</t>
  </si>
  <si>
    <t>TOP: 100% polyester woven; BOTTOM: 100% polyester non-woven; FILL: 100% polyester fiber quilted; SKIRT: 100% polyester knit</t>
  </si>
  <si>
    <t>54x75+15"</t>
  </si>
  <si>
    <t>BRP16-0898</t>
  </si>
  <si>
    <t>60x80+15"</t>
  </si>
  <si>
    <t>BRP16-0899</t>
  </si>
  <si>
    <t>78x80+15"</t>
  </si>
  <si>
    <t>BRP16-0900</t>
  </si>
  <si>
    <t>9404.90.9622</t>
    <phoneticPr fontId="2" type="noConversion"/>
  </si>
  <si>
    <t>72x84+15"</t>
  </si>
  <si>
    <t>BRP16-0901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</si>
</sst>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176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7" fillId="4" borderId="1" xfId="2" applyNumberFormat="1" applyFont="1" applyFill="1" applyBorder="1" applyAlignment="1">
      <alignment wrapText="1"/>
    </xf>
    <xf numFmtId="10" fontId="7" fillId="4" borderId="1" xfId="2" applyNumberFormat="1" applyFont="1" applyFill="1" applyBorder="1" applyAlignment="1">
      <alignment wrapText="1"/>
    </xf>
    <xf numFmtId="177" fontId="8" fillId="7" borderId="1" xfId="2" applyNumberFormat="1" applyFont="1" applyFill="1" applyBorder="1" applyAlignment="1">
      <alignment wrapText="1"/>
    </xf>
    <xf numFmtId="177" fontId="4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0" fillId="2" borderId="1" xfId="0" applyFill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wrapText="1"/>
    </xf>
  </cellXfs>
  <cellStyles count="5">
    <cellStyle name="Currency 2" xfId="3" xr:uid="{A936A0D5-ECDE-466C-9192-544C368CB92F}"/>
    <cellStyle name="Normal 2" xfId="1" xr:uid="{EBEA7F6B-5520-4366-9995-27898827D426}"/>
    <cellStyle name="Normal 2 18 2" xfId="2" xr:uid="{C2FC1FE8-BFA7-42BD-88DE-3B8FE3BF12A1}"/>
    <cellStyle name="Percent 2" xfId="4" xr:uid="{3429269B-B28D-45BE-A1EA-C55AEA3CCCC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47818</xdr:colOff>
      <xdr:row>1</xdr:row>
      <xdr:rowOff>69563</xdr:rowOff>
    </xdr:from>
    <xdr:to>
      <xdr:col>2</xdr:col>
      <xdr:colOff>394664</xdr:colOff>
      <xdr:row>1</xdr:row>
      <xdr:rowOff>1076325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96B06D-B4D9-4D08-852B-C73FA45F3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818" y="1301463"/>
          <a:ext cx="848496" cy="1006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HG%20BRP%20Allergy%20Pro%20Mpad%20WOD%20commit%202010tariff%204.09.26.xlsx" TargetMode="External"/><Relationship Id="rId2" Type="http://schemas.openxmlformats.org/officeDocument/2006/relationships/externalLinkPath" Target="file:///C:\Users\liujie\Downloads\HG%20BRP%20Allergy%20Pro%20Mpad%20WOD%20commit%202010tariff%204.09.26.xlsx" TargetMode="External"/><Relationship Id="rId1" Type="http://schemas.openxmlformats.org/officeDocument/2006/relationships/externalLinkPath" Target="/Users/liujie/Downloads/HG%20BRP%20Allergy%20Pro%20Mpad%20WOD%20commit%202010tariff%204.09.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gaellyns/Desktop/Copy%20of%20PO%20Worksheet%20Bundle16-Linens-Textiles-02_23_15.xlsx" TargetMode="External"/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zhangjun/Local%20Settings/Temporary%20Internet%20Files/Content.Outlook/YD2T8D84/ee%20cold%20weather%20ex%206-28%20%207-26%20-30%209-27%202015.xlsx" TargetMode="External"/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kathy.li/Local%20Settings/Temporary%20Internet%20Files/Content.Outlook/7E91LGYA/bombay%20minkberber%20ex%20china%207-1-14.xls" TargetMode="External"/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10%tariff Jul26"/>
      <sheetName val="SHO cost"/>
      <sheetName val="HZO CCD 11.03.25"/>
      <sheetName val="HZ upd 10.14.25"/>
      <sheetName val="2026Q1 HG new prgs"/>
      <sheetName val="ValueSelection"/>
      <sheetName val="Data"/>
      <sheetName val="July26 proj"/>
    </sheetNames>
    <sheetDataSet>
      <sheetData sheetId="0"/>
      <sheetData sheetId="1"/>
      <sheetData sheetId="2">
        <row r="40">
          <cell r="H40">
            <v>4.7300000000000004</v>
          </cell>
        </row>
        <row r="41">
          <cell r="H41">
            <v>5.72</v>
          </cell>
        </row>
        <row r="42">
          <cell r="H42">
            <v>6.27</v>
          </cell>
        </row>
        <row r="43">
          <cell r="H43">
            <v>7.44</v>
          </cell>
        </row>
        <row r="44">
          <cell r="H44">
            <v>7.44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48F2F-C627-4F15-B971-B337D160EBAE}">
  <dimension ref="A1:BE6"/>
  <sheetViews>
    <sheetView tabSelected="1" topLeftCell="E1" workbookViewId="0">
      <selection activeCell="H3" sqref="H3"/>
    </sheetView>
  </sheetViews>
  <sheetFormatPr defaultColWidth="9.1796875" defaultRowHeight="14.5" x14ac:dyDescent="0.35"/>
  <cols>
    <col min="1" max="1" width="7.26953125" style="1" customWidth="1"/>
    <col min="2" max="2" width="7.1796875" style="2" customWidth="1"/>
    <col min="3" max="3" width="8.453125" style="2" customWidth="1"/>
    <col min="4" max="4" width="7.81640625" style="2" customWidth="1"/>
    <col min="5" max="5" width="9.81640625" style="2" customWidth="1"/>
    <col min="6" max="6" width="11.26953125" style="2" customWidth="1"/>
    <col min="7" max="7" width="9.1796875" style="2"/>
    <col min="8" max="9" width="7.453125" style="2" customWidth="1"/>
    <col min="10" max="10" width="46.1796875" style="2" customWidth="1"/>
    <col min="11" max="11" width="8.453125" style="3" customWidth="1"/>
    <col min="12" max="12" width="7" style="2" customWidth="1"/>
    <col min="13" max="14" width="6.1796875" style="2" customWidth="1"/>
    <col min="15" max="16" width="13.453125" style="2" customWidth="1"/>
    <col min="17" max="17" width="8.81640625" style="2" customWidth="1"/>
    <col min="18" max="18" width="9.7265625" style="4" customWidth="1"/>
    <col min="19" max="19" width="8" style="5" customWidth="1"/>
    <col min="20" max="20" width="12" style="6" customWidth="1"/>
    <col min="21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3" width="9.54296875" style="2" customWidth="1"/>
    <col min="44" max="44" width="9.54296875" style="10" customWidth="1"/>
    <col min="45" max="45" width="10" style="6" customWidth="1"/>
    <col min="46" max="46" width="7.54296875" style="6" customWidth="1"/>
    <col min="47" max="47" width="8.1796875" style="10" customWidth="1"/>
    <col min="48" max="48" width="7.1796875" style="10" customWidth="1"/>
    <col min="49" max="49" width="7.81640625" style="6" customWidth="1"/>
    <col min="50" max="50" width="9.54296875" style="6" customWidth="1"/>
    <col min="51" max="51" width="7.7265625" style="6" customWidth="1"/>
    <col min="52" max="52" width="12.1796875" style="6" customWidth="1"/>
    <col min="53" max="55" width="9.1796875" style="2"/>
    <col min="56" max="57" width="10.26953125" style="6" bestFit="1" customWidth="1"/>
    <col min="58" max="16384" width="9.1796875" style="2"/>
  </cols>
  <sheetData>
    <row r="1" spans="1:57" ht="68.150000000000006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24" t="s">
        <v>45</v>
      </c>
      <c r="AU1" s="31" t="s">
        <v>46</v>
      </c>
      <c r="AV1" s="30" t="s">
        <v>47</v>
      </c>
      <c r="AW1" s="30" t="s">
        <v>48</v>
      </c>
      <c r="AX1" s="33" t="s">
        <v>49</v>
      </c>
      <c r="AY1" s="34" t="s">
        <v>50</v>
      </c>
      <c r="AZ1" s="35" t="s">
        <v>51</v>
      </c>
      <c r="BA1" s="36" t="s">
        <v>52</v>
      </c>
      <c r="BB1" s="34" t="s">
        <v>53</v>
      </c>
      <c r="BC1" s="13" t="s">
        <v>54</v>
      </c>
      <c r="BD1" s="30" t="s">
        <v>55</v>
      </c>
      <c r="BE1" s="30" t="s">
        <v>56</v>
      </c>
    </row>
    <row r="2" spans="1:57" ht="89.25" customHeight="1" x14ac:dyDescent="0.35">
      <c r="A2" s="37">
        <v>1</v>
      </c>
      <c r="B2" s="38"/>
      <c r="C2" s="38"/>
      <c r="D2" s="39" t="s">
        <v>57</v>
      </c>
      <c r="E2" s="39" t="s">
        <v>58</v>
      </c>
      <c r="F2" s="38" t="s">
        <v>59</v>
      </c>
      <c r="G2" s="39" t="s">
        <v>60</v>
      </c>
      <c r="H2" s="39" t="s">
        <v>61</v>
      </c>
      <c r="I2" s="39" t="s">
        <v>62</v>
      </c>
      <c r="J2" s="39" t="s">
        <v>63</v>
      </c>
      <c r="K2" s="40" t="s">
        <v>64</v>
      </c>
      <c r="L2" s="38" t="s">
        <v>65</v>
      </c>
      <c r="M2" s="38" t="s">
        <v>66</v>
      </c>
      <c r="N2" s="38"/>
      <c r="O2" s="41" t="s">
        <v>67</v>
      </c>
      <c r="P2" s="41"/>
      <c r="Q2" s="38" t="s">
        <v>68</v>
      </c>
      <c r="R2" s="42"/>
      <c r="S2" s="43">
        <v>7.8</v>
      </c>
      <c r="T2" s="44">
        <f>IF(ISERROR(R2/S2),"",R2/S2)</f>
        <v>0</v>
      </c>
      <c r="U2" s="45">
        <f>'[1]SHO cost'!H40</f>
        <v>4.7300000000000004</v>
      </c>
      <c r="V2" s="12">
        <v>4.75</v>
      </c>
      <c r="W2" s="38" t="s">
        <v>69</v>
      </c>
      <c r="X2" s="46">
        <v>46</v>
      </c>
      <c r="Y2" s="46">
        <v>38</v>
      </c>
      <c r="Z2" s="46">
        <v>20</v>
      </c>
      <c r="AA2" s="43">
        <v>6</v>
      </c>
      <c r="AB2" s="47">
        <v>2</v>
      </c>
      <c r="AC2" s="48">
        <f>IF(X2="","",X2*Y2*Z2/1000000)</f>
        <v>3.4959999999999998E-2</v>
      </c>
      <c r="AD2" s="49">
        <f>IF(AB2="","",65/AC2*AB2)</f>
        <v>3718.5354691075518</v>
      </c>
      <c r="AE2" s="38">
        <v>3300</v>
      </c>
      <c r="AF2" s="50">
        <f>IF(ISERROR(AE2/AD2),"",AE2/AD2)</f>
        <v>0.88744615384615377</v>
      </c>
      <c r="AG2" s="38" t="s">
        <v>70</v>
      </c>
      <c r="AH2" s="51">
        <f>7.3%+10%</f>
        <v>0.17299999999999999</v>
      </c>
      <c r="AI2" s="50">
        <f>IF(ISERROR(U2*AH2),"",U2*AH2)</f>
        <v>0.81828999999999996</v>
      </c>
      <c r="AJ2" s="50">
        <f t="shared" ref="AJ2:AJ6" si="0">IF(ISERROR(U2+AF2+AI2),"",U2+AF2+AI2)</f>
        <v>6.4357361538461548</v>
      </c>
      <c r="AK2" s="52">
        <v>0.01</v>
      </c>
      <c r="AL2" s="50">
        <f t="shared" ref="AL2:AL6" si="1">IF(ISERROR(AZ2*AK2),"",AZ2*AK2)</f>
        <v>9.6000000000000002E-2</v>
      </c>
      <c r="AM2" s="52">
        <v>0</v>
      </c>
      <c r="AN2" s="50">
        <f t="shared" ref="AN2:AN6" si="2">IF(ISERROR(AZ2*AM2),"",AZ2*AM2)</f>
        <v>0</v>
      </c>
      <c r="AO2" s="52">
        <v>0.08</v>
      </c>
      <c r="AP2" s="50">
        <f t="shared" ref="AP2:AP6" si="3">IF(ISERROR(AZ2*AO2),"",AZ2*AO2)</f>
        <v>0.76800000000000002</v>
      </c>
      <c r="AQ2" s="38" t="s">
        <v>71</v>
      </c>
      <c r="AR2" s="52">
        <v>5.5E-2</v>
      </c>
      <c r="AS2" s="50">
        <f t="shared" ref="AS2:AS6" si="4">IF(ISERROR(AZ2*AR2),"",AZ2*AR2)</f>
        <v>0.52800000000000002</v>
      </c>
      <c r="AT2" s="38">
        <v>0</v>
      </c>
      <c r="AU2" s="52">
        <v>0</v>
      </c>
      <c r="AV2" s="53">
        <f t="shared" ref="AV2:AV6" si="5">IF(ISERROR(AZ2*AU2),"",AZ2*AU2)</f>
        <v>0</v>
      </c>
      <c r="AW2" s="50">
        <f>IF(ISERROR(AL2+AN2+AP2+AS2+AV2),"",AL2+AN2+AP2+AS2+AV2)</f>
        <v>1.3919999999999999</v>
      </c>
      <c r="AX2" s="50">
        <f t="shared" ref="AX2:AX6" si="6">IF(ISERROR(AJ2+AW2),"",AJ2+AW2)</f>
        <v>7.8277361538461552</v>
      </c>
      <c r="AY2" s="54">
        <f t="shared" ref="AY2:AY6" si="7">IF(ISERROR((AZ2-AX2)/AZ2),"",(AZ2-AX2)/AZ2)</f>
        <v>0.18461081730769213</v>
      </c>
      <c r="AZ2" s="55">
        <v>9.6</v>
      </c>
      <c r="BA2" s="12">
        <v>19.989999999999998</v>
      </c>
      <c r="BB2" s="54">
        <f>IF(ISERROR((BA2-AZ2)/BA2),"",(BA2-AZ2)/BA2)</f>
        <v>0.51975987993996997</v>
      </c>
      <c r="BC2" s="56">
        <v>728</v>
      </c>
      <c r="BD2" s="50">
        <f t="shared" ref="BD2:BD6" si="8">IF(ISERROR(AY2*BC2),"",AX2*BC2)</f>
        <v>5698.5919200000008</v>
      </c>
      <c r="BE2" s="50">
        <f>IF(ISERROR(AZ2*BC2),"",AZ2*BC2)</f>
        <v>6988.8</v>
      </c>
    </row>
    <row r="3" spans="1:57" ht="89.25" customHeight="1" x14ac:dyDescent="0.35">
      <c r="A3" s="37">
        <v>2</v>
      </c>
      <c r="B3" s="38"/>
      <c r="C3" s="38"/>
      <c r="D3" s="39" t="s">
        <v>57</v>
      </c>
      <c r="E3" s="39" t="s">
        <v>58</v>
      </c>
      <c r="F3" s="38" t="s">
        <v>59</v>
      </c>
      <c r="G3" s="39" t="s">
        <v>60</v>
      </c>
      <c r="H3" s="39" t="s">
        <v>61</v>
      </c>
      <c r="I3" s="39" t="s">
        <v>62</v>
      </c>
      <c r="J3" s="39" t="s">
        <v>63</v>
      </c>
      <c r="K3" s="40" t="s">
        <v>72</v>
      </c>
      <c r="L3" s="38" t="s">
        <v>73</v>
      </c>
      <c r="M3" s="38" t="s">
        <v>66</v>
      </c>
      <c r="N3" s="38"/>
      <c r="O3" s="41" t="s">
        <v>74</v>
      </c>
      <c r="P3" s="41"/>
      <c r="Q3" s="38" t="s">
        <v>68</v>
      </c>
      <c r="R3" s="42"/>
      <c r="S3" s="43">
        <v>7.8</v>
      </c>
      <c r="T3" s="44">
        <f t="shared" ref="T3:T6" si="9">IF(ISERROR(R3/S3),"",R3/S3)</f>
        <v>0</v>
      </c>
      <c r="U3" s="45">
        <f>'[1]SHO cost'!H41</f>
        <v>5.72</v>
      </c>
      <c r="V3" s="12">
        <v>5.7</v>
      </c>
      <c r="W3" s="38" t="s">
        <v>69</v>
      </c>
      <c r="X3" s="46">
        <v>46</v>
      </c>
      <c r="Y3" s="46">
        <v>38</v>
      </c>
      <c r="Z3" s="46">
        <v>25</v>
      </c>
      <c r="AA3" s="43">
        <v>6</v>
      </c>
      <c r="AB3" s="11">
        <v>2</v>
      </c>
      <c r="AC3" s="48">
        <f t="shared" ref="AC3:AC6" si="10">IF(X3="","",X3*Y3*Z3/1000000)</f>
        <v>4.3700000000000003E-2</v>
      </c>
      <c r="AD3" s="49">
        <f t="shared" ref="AD3:AD6" si="11">IF(AB3="","",65/AC3*AB3)</f>
        <v>2974.8283752860411</v>
      </c>
      <c r="AE3" s="38">
        <v>3300</v>
      </c>
      <c r="AF3" s="50">
        <f t="shared" ref="AF3:AF6" si="12">IF(ISERROR(AE3/AD3),"",AE3/AD3)</f>
        <v>1.1093076923076923</v>
      </c>
      <c r="AG3" s="38" t="s">
        <v>70</v>
      </c>
      <c r="AH3" s="51">
        <f t="shared" ref="AH3:AH6" si="13">7.3%+10%</f>
        <v>0.17299999999999999</v>
      </c>
      <c r="AI3" s="50">
        <f>IF(ISERROR(U3*AH3),"",U3*AH3)</f>
        <v>0.98955999999999988</v>
      </c>
      <c r="AJ3" s="50">
        <f t="shared" si="0"/>
        <v>7.8188676923076921</v>
      </c>
      <c r="AK3" s="52">
        <v>0.01</v>
      </c>
      <c r="AL3" s="50">
        <f t="shared" si="1"/>
        <v>0.1176</v>
      </c>
      <c r="AM3" s="52">
        <v>0</v>
      </c>
      <c r="AN3" s="50">
        <f t="shared" si="2"/>
        <v>0</v>
      </c>
      <c r="AO3" s="52">
        <v>0.08</v>
      </c>
      <c r="AP3" s="50">
        <f t="shared" si="3"/>
        <v>0.94079999999999997</v>
      </c>
      <c r="AQ3" s="38" t="s">
        <v>71</v>
      </c>
      <c r="AR3" s="52">
        <v>5.5E-2</v>
      </c>
      <c r="AS3" s="50">
        <f t="shared" si="4"/>
        <v>0.64680000000000004</v>
      </c>
      <c r="AT3" s="38">
        <v>0</v>
      </c>
      <c r="AU3" s="52">
        <v>0</v>
      </c>
      <c r="AV3" s="53">
        <f t="shared" si="5"/>
        <v>0</v>
      </c>
      <c r="AW3" s="50">
        <f t="shared" ref="AW3:AW6" si="14">IF(ISERROR(AL3+AN3+AP3+AS3+AV3),"",AL3+AN3+AP3+AS3+AV3)</f>
        <v>1.7052</v>
      </c>
      <c r="AX3" s="50">
        <f t="shared" si="6"/>
        <v>9.5240676923076926</v>
      </c>
      <c r="AY3" s="54">
        <f t="shared" si="7"/>
        <v>0.19013029827315539</v>
      </c>
      <c r="AZ3" s="55">
        <v>11.76</v>
      </c>
      <c r="BA3" s="12">
        <v>24.99</v>
      </c>
      <c r="BB3" s="54">
        <f t="shared" ref="BB3:BB6" si="15">IF(ISERROR((BA3-AZ3)/BA3),"",(BA3-AZ3)/BA3)</f>
        <v>0.52941176470588236</v>
      </c>
      <c r="BC3" s="56">
        <v>728</v>
      </c>
      <c r="BD3" s="50">
        <f t="shared" si="8"/>
        <v>6933.5212799999999</v>
      </c>
      <c r="BE3" s="50">
        <f t="shared" ref="BE3:BE6" si="16">IF(ISERROR(AZ3*BC3),"",AZ3*BC3)</f>
        <v>8561.2800000000007</v>
      </c>
    </row>
    <row r="4" spans="1:57" ht="89.25" customHeight="1" x14ac:dyDescent="0.35">
      <c r="A4" s="37">
        <v>3</v>
      </c>
      <c r="B4" s="38"/>
      <c r="C4" s="38"/>
      <c r="D4" s="39" t="s">
        <v>57</v>
      </c>
      <c r="E4" s="39" t="s">
        <v>58</v>
      </c>
      <c r="F4" s="38" t="s">
        <v>59</v>
      </c>
      <c r="G4" s="39" t="s">
        <v>60</v>
      </c>
      <c r="H4" s="39" t="s">
        <v>61</v>
      </c>
      <c r="I4" s="39" t="s">
        <v>62</v>
      </c>
      <c r="J4" s="39" t="s">
        <v>63</v>
      </c>
      <c r="K4" s="40" t="s">
        <v>72</v>
      </c>
      <c r="L4" s="38" t="s">
        <v>75</v>
      </c>
      <c r="M4" s="38" t="s">
        <v>66</v>
      </c>
      <c r="N4" s="38"/>
      <c r="O4" s="41" t="s">
        <v>76</v>
      </c>
      <c r="P4" s="41"/>
      <c r="Q4" s="38" t="s">
        <v>68</v>
      </c>
      <c r="R4" s="42"/>
      <c r="S4" s="43">
        <v>7.8</v>
      </c>
      <c r="T4" s="44">
        <f t="shared" si="9"/>
        <v>0</v>
      </c>
      <c r="U4" s="45">
        <f>'[1]SHO cost'!H42</f>
        <v>6.27</v>
      </c>
      <c r="V4" s="12">
        <v>6.3</v>
      </c>
      <c r="W4" s="38" t="s">
        <v>69</v>
      </c>
      <c r="X4" s="46">
        <v>46</v>
      </c>
      <c r="Y4" s="46">
        <v>38</v>
      </c>
      <c r="Z4" s="46">
        <v>31</v>
      </c>
      <c r="AA4" s="43">
        <v>6</v>
      </c>
      <c r="AB4" s="47">
        <v>2</v>
      </c>
      <c r="AC4" s="48">
        <f t="shared" si="10"/>
        <v>5.4188E-2</v>
      </c>
      <c r="AD4" s="49">
        <f t="shared" si="11"/>
        <v>2399.0551413597104</v>
      </c>
      <c r="AE4" s="38">
        <v>3300</v>
      </c>
      <c r="AF4" s="50">
        <f t="shared" si="12"/>
        <v>1.3755415384615386</v>
      </c>
      <c r="AG4" s="38" t="s">
        <v>70</v>
      </c>
      <c r="AH4" s="51">
        <f t="shared" si="13"/>
        <v>0.17299999999999999</v>
      </c>
      <c r="AI4" s="50">
        <f t="shared" ref="AI4:AI6" si="17">IF(ISERROR(U4*AH4),"",U4*AH4)</f>
        <v>1.0847099999999998</v>
      </c>
      <c r="AJ4" s="50">
        <f t="shared" si="0"/>
        <v>8.7302515384615376</v>
      </c>
      <c r="AK4" s="52">
        <v>0.01</v>
      </c>
      <c r="AL4" s="50">
        <f t="shared" si="1"/>
        <v>0.13780000000000001</v>
      </c>
      <c r="AM4" s="52">
        <v>0</v>
      </c>
      <c r="AN4" s="50">
        <f t="shared" si="2"/>
        <v>0</v>
      </c>
      <c r="AO4" s="52">
        <v>0.08</v>
      </c>
      <c r="AP4" s="50">
        <f t="shared" si="3"/>
        <v>1.1024</v>
      </c>
      <c r="AQ4" s="38" t="s">
        <v>71</v>
      </c>
      <c r="AR4" s="52">
        <v>5.5E-2</v>
      </c>
      <c r="AS4" s="50">
        <f t="shared" si="4"/>
        <v>0.75790000000000002</v>
      </c>
      <c r="AT4" s="38">
        <v>0</v>
      </c>
      <c r="AU4" s="52">
        <v>0</v>
      </c>
      <c r="AV4" s="53">
        <f t="shared" si="5"/>
        <v>0</v>
      </c>
      <c r="AW4" s="50">
        <f t="shared" si="14"/>
        <v>1.9981</v>
      </c>
      <c r="AX4" s="50">
        <f t="shared" si="6"/>
        <v>10.728351538461538</v>
      </c>
      <c r="AY4" s="54">
        <f t="shared" si="7"/>
        <v>0.22145489561237017</v>
      </c>
      <c r="AZ4" s="55">
        <v>13.78</v>
      </c>
      <c r="BA4" s="12">
        <v>27.99</v>
      </c>
      <c r="BB4" s="54">
        <f t="shared" si="15"/>
        <v>0.50768131475526979</v>
      </c>
      <c r="BC4" s="56">
        <v>1456</v>
      </c>
      <c r="BD4" s="50">
        <f t="shared" si="8"/>
        <v>15620.47984</v>
      </c>
      <c r="BE4" s="50">
        <f t="shared" si="16"/>
        <v>20063.68</v>
      </c>
    </row>
    <row r="5" spans="1:57" ht="89.25" customHeight="1" x14ac:dyDescent="0.35">
      <c r="A5" s="37">
        <v>4</v>
      </c>
      <c r="B5" s="38"/>
      <c r="C5" s="38"/>
      <c r="D5" s="39" t="s">
        <v>57</v>
      </c>
      <c r="E5" s="39" t="s">
        <v>58</v>
      </c>
      <c r="F5" s="38" t="s">
        <v>59</v>
      </c>
      <c r="G5" s="39" t="s">
        <v>60</v>
      </c>
      <c r="H5" s="39" t="s">
        <v>61</v>
      </c>
      <c r="I5" s="39" t="s">
        <v>62</v>
      </c>
      <c r="J5" s="39" t="s">
        <v>63</v>
      </c>
      <c r="K5" s="40" t="s">
        <v>72</v>
      </c>
      <c r="L5" s="38" t="s">
        <v>77</v>
      </c>
      <c r="M5" s="38" t="s">
        <v>66</v>
      </c>
      <c r="N5" s="38"/>
      <c r="O5" s="41" t="s">
        <v>78</v>
      </c>
      <c r="P5" s="41"/>
      <c r="Q5" s="38" t="s">
        <v>68</v>
      </c>
      <c r="R5" s="42"/>
      <c r="S5" s="43">
        <v>7.8</v>
      </c>
      <c r="T5" s="44">
        <f t="shared" si="9"/>
        <v>0</v>
      </c>
      <c r="U5" s="45">
        <f>'[1]SHO cost'!H43</f>
        <v>7.44</v>
      </c>
      <c r="V5" s="12">
        <v>7.45</v>
      </c>
      <c r="W5" s="38" t="s">
        <v>69</v>
      </c>
      <c r="X5" s="46">
        <v>46</v>
      </c>
      <c r="Y5" s="46">
        <v>38</v>
      </c>
      <c r="Z5" s="46">
        <v>37</v>
      </c>
      <c r="AA5" s="43">
        <v>6</v>
      </c>
      <c r="AB5" s="11">
        <v>2</v>
      </c>
      <c r="AC5" s="48">
        <f t="shared" si="10"/>
        <v>6.4675999999999997E-2</v>
      </c>
      <c r="AD5" s="49">
        <f t="shared" si="11"/>
        <v>2010.0191724905685</v>
      </c>
      <c r="AE5" s="38">
        <v>3300</v>
      </c>
      <c r="AF5" s="50">
        <f t="shared" si="12"/>
        <v>1.6417753846153844</v>
      </c>
      <c r="AG5" s="39" t="s">
        <v>79</v>
      </c>
      <c r="AH5" s="51">
        <f t="shared" si="13"/>
        <v>0.17299999999999999</v>
      </c>
      <c r="AI5" s="50">
        <f t="shared" si="17"/>
        <v>1.28712</v>
      </c>
      <c r="AJ5" s="50">
        <f t="shared" si="0"/>
        <v>10.368895384615385</v>
      </c>
      <c r="AK5" s="52">
        <v>0.01</v>
      </c>
      <c r="AL5" s="50">
        <f t="shared" si="1"/>
        <v>0.1608</v>
      </c>
      <c r="AM5" s="52">
        <v>0</v>
      </c>
      <c r="AN5" s="50">
        <f t="shared" si="2"/>
        <v>0</v>
      </c>
      <c r="AO5" s="52">
        <v>0.08</v>
      </c>
      <c r="AP5" s="50">
        <f t="shared" si="3"/>
        <v>1.2864</v>
      </c>
      <c r="AQ5" s="38" t="s">
        <v>71</v>
      </c>
      <c r="AR5" s="52">
        <v>5.5E-2</v>
      </c>
      <c r="AS5" s="50">
        <f t="shared" si="4"/>
        <v>0.88439999999999996</v>
      </c>
      <c r="AT5" s="38">
        <v>0</v>
      </c>
      <c r="AU5" s="52">
        <v>0</v>
      </c>
      <c r="AV5" s="53">
        <f t="shared" si="5"/>
        <v>0</v>
      </c>
      <c r="AW5" s="50">
        <f t="shared" si="14"/>
        <v>2.3315999999999999</v>
      </c>
      <c r="AX5" s="50">
        <f t="shared" si="6"/>
        <v>12.700495384615385</v>
      </c>
      <c r="AY5" s="54">
        <f t="shared" si="7"/>
        <v>0.21016819747416751</v>
      </c>
      <c r="AZ5" s="55">
        <v>16.079999999999998</v>
      </c>
      <c r="BA5" s="12">
        <v>32.99</v>
      </c>
      <c r="BB5" s="54">
        <f t="shared" si="15"/>
        <v>0.51257956956653539</v>
      </c>
      <c r="BC5" s="56">
        <v>728</v>
      </c>
      <c r="BD5" s="50">
        <f t="shared" si="8"/>
        <v>9245.9606400000011</v>
      </c>
      <c r="BE5" s="50">
        <f t="shared" si="16"/>
        <v>11706.239999999998</v>
      </c>
    </row>
    <row r="6" spans="1:57" ht="89.25" customHeight="1" x14ac:dyDescent="0.35">
      <c r="A6" s="37">
        <v>5</v>
      </c>
      <c r="B6" s="38"/>
      <c r="C6" s="38"/>
      <c r="D6" s="39" t="s">
        <v>57</v>
      </c>
      <c r="E6" s="39" t="s">
        <v>58</v>
      </c>
      <c r="F6" s="38" t="s">
        <v>59</v>
      </c>
      <c r="G6" s="39" t="s">
        <v>60</v>
      </c>
      <c r="H6" s="39" t="s">
        <v>61</v>
      </c>
      <c r="I6" s="39" t="s">
        <v>62</v>
      </c>
      <c r="J6" s="39" t="s">
        <v>63</v>
      </c>
      <c r="K6" s="40" t="s">
        <v>72</v>
      </c>
      <c r="L6" s="38" t="s">
        <v>80</v>
      </c>
      <c r="M6" s="38" t="s">
        <v>66</v>
      </c>
      <c r="N6" s="38"/>
      <c r="O6" s="41" t="s">
        <v>81</v>
      </c>
      <c r="P6" s="41"/>
      <c r="Q6" s="38" t="s">
        <v>68</v>
      </c>
      <c r="R6" s="42"/>
      <c r="S6" s="43">
        <v>7.8</v>
      </c>
      <c r="T6" s="44">
        <f t="shared" si="9"/>
        <v>0</v>
      </c>
      <c r="U6" s="45">
        <f>'[1]SHO cost'!H44</f>
        <v>7.44</v>
      </c>
      <c r="V6" s="12">
        <v>7.45</v>
      </c>
      <c r="W6" s="38" t="s">
        <v>69</v>
      </c>
      <c r="X6" s="46">
        <v>46</v>
      </c>
      <c r="Y6" s="46">
        <v>38</v>
      </c>
      <c r="Z6" s="46">
        <v>37</v>
      </c>
      <c r="AA6" s="43">
        <v>6</v>
      </c>
      <c r="AB6" s="47">
        <v>2</v>
      </c>
      <c r="AC6" s="48">
        <f t="shared" si="10"/>
        <v>6.4675999999999997E-2</v>
      </c>
      <c r="AD6" s="49">
        <f t="shared" si="11"/>
        <v>2010.0191724905685</v>
      </c>
      <c r="AE6" s="38">
        <v>3300</v>
      </c>
      <c r="AF6" s="50">
        <f t="shared" si="12"/>
        <v>1.6417753846153844</v>
      </c>
      <c r="AG6" s="39" t="s">
        <v>79</v>
      </c>
      <c r="AH6" s="51">
        <f t="shared" si="13"/>
        <v>0.17299999999999999</v>
      </c>
      <c r="AI6" s="50">
        <f t="shared" si="17"/>
        <v>1.28712</v>
      </c>
      <c r="AJ6" s="50">
        <f t="shared" si="0"/>
        <v>10.368895384615385</v>
      </c>
      <c r="AK6" s="52">
        <v>0.01</v>
      </c>
      <c r="AL6" s="50">
        <f t="shared" si="1"/>
        <v>0.1608</v>
      </c>
      <c r="AM6" s="52">
        <v>0</v>
      </c>
      <c r="AN6" s="50">
        <f t="shared" si="2"/>
        <v>0</v>
      </c>
      <c r="AO6" s="52">
        <v>0.08</v>
      </c>
      <c r="AP6" s="50">
        <f t="shared" si="3"/>
        <v>1.2864</v>
      </c>
      <c r="AQ6" s="38" t="s">
        <v>71</v>
      </c>
      <c r="AR6" s="52">
        <v>5.5E-2</v>
      </c>
      <c r="AS6" s="50">
        <f t="shared" si="4"/>
        <v>0.88439999999999996</v>
      </c>
      <c r="AT6" s="38">
        <v>0</v>
      </c>
      <c r="AU6" s="52">
        <v>0</v>
      </c>
      <c r="AV6" s="53">
        <f t="shared" si="5"/>
        <v>0</v>
      </c>
      <c r="AW6" s="50">
        <f t="shared" si="14"/>
        <v>2.3315999999999999</v>
      </c>
      <c r="AX6" s="50">
        <f t="shared" si="6"/>
        <v>12.700495384615385</v>
      </c>
      <c r="AY6" s="54">
        <f t="shared" si="7"/>
        <v>0.21016819747416751</v>
      </c>
      <c r="AZ6" s="55">
        <v>16.079999999999998</v>
      </c>
      <c r="BA6" s="12">
        <v>32.99</v>
      </c>
      <c r="BB6" s="54">
        <f t="shared" si="15"/>
        <v>0.51257956956653539</v>
      </c>
      <c r="BC6" s="56">
        <v>340</v>
      </c>
      <c r="BD6" s="50">
        <f t="shared" si="8"/>
        <v>4318.1684307692312</v>
      </c>
      <c r="BE6" s="50">
        <f t="shared" si="16"/>
        <v>5467.2</v>
      </c>
    </row>
  </sheetData>
  <protectedRanges>
    <protectedRange sqref="AW2:AY6 A7:J245 BA2:BC6 L7:AZ245 A2:C6 N2:N6 Q2:AF6 AI2:AT6" name="Range1"/>
    <protectedRange sqref="AV2:AV6" name="Range1_1"/>
    <protectedRange sqref="L2:M6 D2:J6" name="Range1_2"/>
    <protectedRange sqref="K2:K6" name="Range1_1_2"/>
    <protectedRange sqref="P2:P6" name="Range1_2_2"/>
    <protectedRange sqref="AG2:AH6" name="Range1_3"/>
  </protectedRanges>
  <phoneticPr fontId="2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10%tariff Jul26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2026-04-10T00:55:53Z</dcterms:created>
  <dcterms:modified xsi:type="dcterms:W3CDTF">2026-04-10T00:57:48Z</dcterms:modified>
</cp:coreProperties>
</file>