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Warehouse Quo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cat82">#REF!</definedName>
    <definedName name="a">[2]Flow!$AB$27:$AB$28,[2]Flow!$AB$39:$AB$43,[2]Flow!$AB$64:$AB$65,[2]Flow!$AB$93:$AB$94,[2]Flow!$AB$103:$AB$105,[2]Flow!$AB$116:$AB$117</definedName>
    <definedName name="AD">'[3]other data'!$T$2:$T$5</definedName>
    <definedName name="AIM">#REF!</definedName>
    <definedName name="Artwork">#REF!</definedName>
    <definedName name="AssortedSKU_Range">[4]Mapping!$J$2:$J$3</definedName>
    <definedName name="ATTR">'[5]PT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'[3]other data'!$K$2:$K$48</definedName>
    <definedName name="brown">#REF!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[6]Sheet1!$DW$2:$DW$3</definedName>
    <definedName name="categoryfinal">'[7]Import Quote Sheet'!$A$90:$A$190</definedName>
    <definedName name="CH">'[5]COMMON ATTR'!$C$4:$C$249</definedName>
    <definedName name="chargeback">'[3]other data'!$B$2:$B$6</definedName>
    <definedName name="colour">[6]Sheet1!$EH$2:$EH$3</definedName>
    <definedName name="COLUMN">'[5]PT TABLE'!$A$2</definedName>
    <definedName name="Commitment">#REF!</definedName>
    <definedName name="CON">'[8]317-TOP'!#REF!</definedName>
    <definedName name="CONS">#REF!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'[3]other data'!$I$3:$I$249</definedName>
    <definedName name="d">[9]Mapping!$AR$2:$AR$84</definedName>
    <definedName name="dealPricing_Range">[4]Mapping!$AZ$2:$AZ$3</definedName>
    <definedName name="Decorative_Accessories">#REF!</definedName>
    <definedName name="Decorative_Pillows_Inserts_Covers">#REF!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'[3]diff group head'!$A$2:$A$47</definedName>
    <definedName name="DIFFS">'[3]other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[11]Costs!$J$11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eed">#REF!</definedName>
    <definedName name="FIFRACompliance_Range">[4]Mapping!$L$2:$L$10</definedName>
    <definedName name="FIFRAExemption_Range">[4]Mapping!$N$2:$N$3</definedName>
    <definedName name="finalports">'[7]Import Quote Sheet'!$B$90:$B$123</definedName>
    <definedName name="foam">[6]Sheet1!$EC$2:$EC$3</definedName>
    <definedName name="freight">'[3]other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[13]Mapping!$X$2:$X$5</definedName>
    <definedName name="Gold1">#REF!</definedName>
    <definedName name="h">#REF!</definedName>
    <definedName name="HANGER">[3]hangers!$B$3:$B$42</definedName>
    <definedName name="hanger2">[3]hangers!$G$3:$G$42</definedName>
    <definedName name="HBC">'[14]Spec Sheet'!#REF!</definedName>
    <definedName name="help">#REF!</definedName>
    <definedName name="here">#REF!</definedName>
    <definedName name="Home_Décor">#REF!</definedName>
    <definedName name="Home_Décor.">#REF!</definedName>
    <definedName name="i">'[15] Projected 2006 VS. 2005'!#REF!</definedName>
    <definedName name="IAN">'[16]FLASH WK 23'!$F$1:$AJ$65536</definedName>
    <definedName name="ItemInfoList">#REF!</definedName>
    <definedName name="ItemList">#REF!</definedName>
    <definedName name="katie">#REF!</definedName>
    <definedName name="KD">[6]Sheet1!$DS$2:$DS$2</definedName>
    <definedName name="Kids_Bath">#REF!</definedName>
    <definedName name="Kids_or_Teen">#REF!</definedName>
    <definedName name="LicensedProduct_Range">[4]Mapping!$AF$2:$AF$3</definedName>
    <definedName name="Lighting_or_Candleholders">#REF!</definedName>
    <definedName name="lnk">[17]Sheet1!$A$2</definedName>
    <definedName name="loctype">'[3]other data'!$BN$2:$BN$6</definedName>
    <definedName name="M">[6]Sheet1!$EA$2:$EA$3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[18]Sheet1!$A$1:$C$65536</definedName>
    <definedName name="one">#REF!</definedName>
    <definedName name="ORDERTYPE">'[3]other data'!$AN$2:$AN$6</definedName>
    <definedName name="OTB">'[3]other data'!$R$2:$R$14</definedName>
    <definedName name="Outdoor">#REF!</definedName>
    <definedName name="PACK">[6]Sheet1!$EE$2:$EE$3</definedName>
    <definedName name="Pet_Care">#REF!</definedName>
    <definedName name="Pillow_Shams">#REF!</definedName>
    <definedName name="Pillowcases">#REF!</definedName>
    <definedName name="PkgFormat">[10]Info!$E$2:$E$49</definedName>
    <definedName name="PL">'[19]UNIQUE ATTR 2'!#REF!</definedName>
    <definedName name="po_type">'[3]other data'!$AU$2:$AU$11</definedName>
    <definedName name="PORT_IFF">[20]a!$A$10:$B$35</definedName>
    <definedName name="POtype">#REF!</definedName>
    <definedName name="Preticketed_Range">[4]Mapping!$H$2:$H$3</definedName>
    <definedName name="_xlnm.Print_Area">#REF!</definedName>
    <definedName name="PRINT_AREA_MI">#REF!</definedName>
    <definedName name="Prints">#REF!</definedName>
    <definedName name="PT">'[5]PT TABLE'!$A$4:$A$42</definedName>
    <definedName name="PW">'[19]UNIQUE ATTR 2'!#REF!</definedName>
    <definedName name="QSFOB">[21]Q1!$C$38</definedName>
    <definedName name="Quilts">#REF!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PR_o_YN_Rangee">[13]Mapping!$AL$2:$AL$3</definedName>
    <definedName name="retailUS_O_YN_Range">[4]Mapping!$AP$2:$AP$3</definedName>
    <definedName name="RN">'[5]RN_Item Disposition'!$A$12:$A$81</definedName>
    <definedName name="ROW">'[5]PT TABLE'!$A$1</definedName>
    <definedName name="runnum">'[3]other data'!$BI$2:$BI$18</definedName>
    <definedName name="sbm">#REF!</definedName>
    <definedName name="scalenum">'[3]other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[3]comments!$B$3:$B$54</definedName>
    <definedName name="ssn_code">'[3]other data'!$AQ$2:$AQ$110</definedName>
    <definedName name="ssn_phase">'[3]other data'!$AS$2:$AS$83</definedName>
    <definedName name="SUB">#REF!</definedName>
    <definedName name="subcat">#REF!</definedName>
    <definedName name="suggestedMessage_Range">[4]Mapping!$BB$2:$BB$3</definedName>
    <definedName name="SUPPLIER">'[3]vendor info'!$A$4:$A$400</definedName>
    <definedName name="suzi">[22]Sheet3!$A:$IV</definedName>
    <definedName name="suzie">#REF!</definedName>
    <definedName name="t">#REF!</definedName>
    <definedName name="TBJ">'[3]other data'!$AK$2:$AK$10</definedName>
    <definedName name="TERMS">'[3]other data'!$P$2:$P$7</definedName>
    <definedName name="three">[22]Sheet3!$A:$IV</definedName>
    <definedName name="TICKET">[3]tickets!$B$3:$B$27</definedName>
    <definedName name="ticket2">[3]tickets!$G$3:$G$27</definedName>
    <definedName name="TOTAL">#REF!</definedName>
    <definedName name="totals">#REF!</definedName>
    <definedName name="Towels_Bath_Sheets">#REF!</definedName>
    <definedName name="toys">#REF!</definedName>
    <definedName name="two">[22]Sheet2!$A:$IV</definedName>
    <definedName name="UDA3A">'[3]other data'!$AY$2:$AY$4</definedName>
    <definedName name="UDA3B">'[3]other data'!$AZ$2:$AZ$6</definedName>
    <definedName name="UNIT">[6]Sheet1!$EF$2:$EF$3</definedName>
    <definedName name="upc">#REF!</definedName>
    <definedName name="UPC1A">'[3]other data'!$BD$2:$BD$5</definedName>
    <definedName name="UPC2A">'[3]other data'!$BF$2:$BF$5</definedName>
    <definedName name="WAREHOUSE">'[3]other data'!$BL$2:$BL$24</definedName>
    <definedName name="WD">'[19]UNIQUE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[6]Sheet1!$EG$2:$EG$3</definedName>
    <definedName name="y">#REF!</definedName>
    <definedName name="YN">'[23]Page 1 Sales and Forecast'!$AA$2:$AA$3</definedName>
    <definedName name="YNE">'[3]other data'!$BB$2:$BB$5</definedName>
    <definedName name="YNES">'[3]other data'!$BR$2:$BR$6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8" i="1" l="1"/>
  <c r="BP8" i="1"/>
  <c r="BD8" i="1"/>
  <c r="BB8" i="1"/>
  <c r="AY8" i="1"/>
  <c r="AV8" i="1"/>
  <c r="AS8" i="1"/>
  <c r="AQ8" i="1"/>
  <c r="AO8" i="1"/>
  <c r="AL8" i="1"/>
  <c r="AE8" i="1"/>
  <c r="AG8" i="1" s="1"/>
  <c r="AI8" i="1" s="1"/>
  <c r="BQ7" i="1"/>
  <c r="BP7" i="1"/>
  <c r="BD7" i="1"/>
  <c r="BB7" i="1"/>
  <c r="AY7" i="1"/>
  <c r="AV7" i="1"/>
  <c r="AS7" i="1"/>
  <c r="AQ7" i="1"/>
  <c r="AO7" i="1"/>
  <c r="AL7" i="1"/>
  <c r="AE7" i="1"/>
  <c r="AG7" i="1" s="1"/>
  <c r="AI7" i="1" s="1"/>
  <c r="BQ6" i="1"/>
  <c r="BP6" i="1"/>
  <c r="BD6" i="1"/>
  <c r="BB6" i="1"/>
  <c r="AY6" i="1"/>
  <c r="AV6" i="1"/>
  <c r="AS6" i="1"/>
  <c r="AQ6" i="1"/>
  <c r="AO6" i="1"/>
  <c r="AL6" i="1"/>
  <c r="AE6" i="1"/>
  <c r="AG6" i="1" s="1"/>
  <c r="AI6" i="1" s="1"/>
  <c r="BQ5" i="1"/>
  <c r="BP5" i="1"/>
  <c r="BD5" i="1"/>
  <c r="BB5" i="1"/>
  <c r="AY5" i="1"/>
  <c r="AV5" i="1"/>
  <c r="AS5" i="1"/>
  <c r="AQ5" i="1"/>
  <c r="AO5" i="1"/>
  <c r="AL5" i="1"/>
  <c r="AE5" i="1"/>
  <c r="AG5" i="1" s="1"/>
  <c r="AI5" i="1" s="1"/>
  <c r="BQ4" i="1"/>
  <c r="BP4" i="1"/>
  <c r="BD4" i="1"/>
  <c r="BB4" i="1"/>
  <c r="AY4" i="1"/>
  <c r="AV4" i="1"/>
  <c r="AS4" i="1"/>
  <c r="AQ4" i="1"/>
  <c r="AO4" i="1"/>
  <c r="AK4" i="1"/>
  <c r="AL4" i="1" s="1"/>
  <c r="AE4" i="1"/>
  <c r="AG4" i="1" s="1"/>
  <c r="AI4" i="1" s="1"/>
  <c r="BQ3" i="1"/>
  <c r="BP3" i="1"/>
  <c r="BD3" i="1"/>
  <c r="BB3" i="1"/>
  <c r="AY3" i="1"/>
  <c r="AV3" i="1"/>
  <c r="AS3" i="1"/>
  <c r="AQ3" i="1"/>
  <c r="AO3" i="1"/>
  <c r="AK3" i="1"/>
  <c r="AL3" i="1" s="1"/>
  <c r="AE3" i="1"/>
  <c r="AG3" i="1" s="1"/>
  <c r="AI3" i="1" s="1"/>
  <c r="BQ2" i="1"/>
  <c r="BP2" i="1"/>
  <c r="BD2" i="1"/>
  <c r="BB2" i="1"/>
  <c r="AY2" i="1"/>
  <c r="AV2" i="1"/>
  <c r="AS2" i="1"/>
  <c r="AQ2" i="1"/>
  <c r="AO2" i="1"/>
  <c r="AK2" i="1"/>
  <c r="AL2" i="1" s="1"/>
  <c r="AE2" i="1"/>
  <c r="AG2" i="1" s="1"/>
  <c r="AI2" i="1" s="1"/>
  <c r="AM7" i="1" l="1"/>
  <c r="AM5" i="1"/>
  <c r="AM6" i="1"/>
  <c r="AM8" i="1"/>
  <c r="BE3" i="1"/>
  <c r="BE4" i="1"/>
  <c r="BE7" i="1"/>
  <c r="BF7" i="1" s="1"/>
  <c r="BG7" i="1" s="1"/>
  <c r="BE2" i="1"/>
  <c r="AM3" i="1"/>
  <c r="BF3" i="1" s="1"/>
  <c r="BG3" i="1" s="1"/>
  <c r="AM4" i="1"/>
  <c r="AM2" i="1"/>
  <c r="BE5" i="1"/>
  <c r="BF5" i="1" s="1"/>
  <c r="BE6" i="1"/>
  <c r="BF6" i="1" s="1"/>
  <c r="BE8" i="1"/>
  <c r="BF8" i="1" l="1"/>
  <c r="BG8" i="1" s="1"/>
  <c r="BO3" i="1"/>
  <c r="BO7" i="1"/>
  <c r="BF2" i="1"/>
  <c r="BF4" i="1"/>
  <c r="BG6" i="1"/>
  <c r="BO6" i="1"/>
  <c r="BG5" i="1"/>
  <c r="BO5" i="1"/>
  <c r="BO8" i="1" l="1"/>
  <c r="BG4" i="1"/>
  <c r="BO4" i="1"/>
  <c r="BG2" i="1"/>
  <c r="BO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L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P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Q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R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<sst xmlns="http://schemas.openxmlformats.org/spreadsheetml/2006/main" count="176" uniqueCount="119">
  <si>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</si>
  <si>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</si>
  <si>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</si>
  <si>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</si>
  <si>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</si>
  <si>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</si>
  <si>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</si>
  <si>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</si>
  <si>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</si>
  <si>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</si>
  <si>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</si>
  <si>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</si>
  <si>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</si>
  <si>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</si>
  <si>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</si>
  <si>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</si>
  <si>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</si>
  <si>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</si>
  <si>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</si>
  <si>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</si>
  <si>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</si>
  <si>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</si>
  <si>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</si>
  <si>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</si>
  <si>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</si>
  <si>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</si>
  <si>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</si>
  <si>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</si>
  <si>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</si>
  <si>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</si>
  <si>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</si>
  <si>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</si>
  <si>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</si>
  <si>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</si>
  <si>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</si>
  <si>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</si>
  <si>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</si>
  <si>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</si>
  <si>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</si>
  <si>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</si>
  <si>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</si>
  <si>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</si>
  <si>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</si>
  <si>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</si>
  <si>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</si>
  <si>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</si>
  <si>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</si>
  <si>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</si>
  <si>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</si>
  <si>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</si>
  <si>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</si>
  <si>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</si>
  <si>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</si>
  <si>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</si>
  <si>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</si>
  <si>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</si>
  <si>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</si>
  <si>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</si>
  <si>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</si>
  <si>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 (right Tariff) 12.18.2025</t>
  </si>
  <si>
    <t>JLA 11.24</t>
  </si>
  <si>
    <t>HG Counter 11.24</t>
  </si>
  <si>
    <t>JLA Domestic Price 11.25</t>
    <phoneticPr fontId="8" type="noConversion"/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</si>
  <si>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</si>
  <si>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</si>
  <si>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</si>
  <si>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</si>
  <si>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</si>
  <si>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</si>
  <si>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</si>
  <si>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</si>
  <si>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Martha Stewart</t>
  </si>
  <si>
    <t>Bath Hardware</t>
  </si>
  <si>
    <t>Rod 1</t>
  </si>
  <si>
    <t>Shower rod</t>
  </si>
  <si>
    <t>95% steel+5% plastic</t>
  </si>
  <si>
    <t>Steel, Plastic</t>
  </si>
  <si>
    <t>42-72"
(106.68x182.88cm)</t>
  </si>
  <si>
    <t>Piece</t>
  </si>
  <si>
    <t>Normal</t>
  </si>
  <si>
    <t>1pc/PET box+insert color box,4boxes/carton</t>
  </si>
  <si>
    <t xml:space="preserve">3924.90.1050  </t>
  </si>
  <si>
    <t>Martha Stewart (Bath) 5%</t>
  </si>
  <si>
    <t>Brushed Brass</t>
  </si>
  <si>
    <t>MT76-0960</t>
    <phoneticPr fontId="8" type="noConversion"/>
  </si>
  <si>
    <t>Laura Ashley</t>
  </si>
  <si>
    <t>Rod 2</t>
  </si>
  <si>
    <t>Laura Ashley 4%</t>
  </si>
  <si>
    <t>LA76-0619</t>
    <phoneticPr fontId="8" type="noConversion"/>
  </si>
  <si>
    <t>N Natori</t>
  </si>
  <si>
    <t>Rod 3</t>
  </si>
  <si>
    <t>N Natori 5%</t>
  </si>
  <si>
    <t>NN76-0475</t>
    <phoneticPr fontId="8" type="noConversion"/>
  </si>
  <si>
    <t>Iron</t>
  </si>
  <si>
    <t>1pc/wrapband
/polybag,
6pcs/ctn</t>
  </si>
  <si>
    <t>8302.50.0000</t>
  </si>
  <si>
    <t>B01306-MBK</t>
  </si>
  <si>
    <t>Extra Wider Shower Caddy</t>
  </si>
  <si>
    <t>15.98x4.02x23.43"
(40.6x10.2x59.4cm)</t>
  </si>
  <si>
    <t>1ea/Poly Bag/Wrapband,
6pc/CTN</t>
  </si>
  <si>
    <t>Bone White</t>
  </si>
  <si>
    <t>LA76-0620</t>
    <phoneticPr fontId="8" type="noConversion"/>
  </si>
  <si>
    <t>B01305-MBK</t>
  </si>
  <si>
    <t>15.16x4.13x24.61"
(38.5x10.5x62.5cm)</t>
  </si>
  <si>
    <t xml:space="preserve"> Crockery</t>
  </si>
  <si>
    <t>MT76-0961</t>
    <phoneticPr fontId="8" type="noConversion"/>
  </si>
  <si>
    <t>B01038</t>
  </si>
  <si>
    <t>Extra Wider Shower Caddy - Lighter Weight</t>
  </si>
  <si>
    <t>14.96x4.92x24.41"
(38x12.5x62cm)</t>
  </si>
  <si>
    <t>Tofu</t>
  </si>
  <si>
    <t>NN76-0476</t>
    <phoneticPr fontId="8" type="noConversion"/>
  </si>
  <si>
    <t>FS241101065</t>
  </si>
  <si>
    <t>Tubing Shower Caddy</t>
  </si>
  <si>
    <t>11.02x5.11x25.2"</t>
  </si>
  <si>
    <t>NN76-0477</t>
    <phoneticPr fontId="8" type="noConversion"/>
  </si>
  <si>
    <r>
      <t>Material: Iron
Round Wire 2.5/3.0/5.2mm 
Flat Metal:
1.5</t>
    </r>
    <r>
      <rPr>
        <sz val="11"/>
        <rFont val="Calibri"/>
        <family val="2"/>
      </rPr>
      <t>x</t>
    </r>
    <r>
      <rPr>
        <sz val="11"/>
        <rFont val="Calibri"/>
        <family val="2"/>
      </rPr>
      <t>10mm
Weight:1.15KG</t>
    </r>
    <phoneticPr fontId="2" type="noConversion"/>
  </si>
  <si>
    <r>
      <t>Material:Iron
Round Wire: 2.5/3.0/4.5mm
Flat Metal: 1.5</t>
    </r>
    <r>
      <rPr>
        <sz val="11"/>
        <rFont val="Calibri"/>
        <family val="2"/>
      </rPr>
      <t>x</t>
    </r>
    <r>
      <rPr>
        <sz val="11"/>
        <rFont val="Calibri"/>
        <family val="2"/>
      </rPr>
      <t>10mm
Weight:1 KG</t>
    </r>
    <phoneticPr fontId="2" type="noConversion"/>
  </si>
  <si>
    <r>
      <t>Material: Iron
Main Wire:2.5/3.2/4.8mm
Flat Metal:1.5</t>
    </r>
    <r>
      <rPr>
        <sz val="11"/>
        <rFont val="Calibri"/>
        <family val="2"/>
      </rPr>
      <t>x</t>
    </r>
    <r>
      <rPr>
        <sz val="11"/>
        <rFont val="Calibri"/>
        <family val="2"/>
      </rPr>
      <t>10mm
Weight:1.18KG</t>
    </r>
    <phoneticPr fontId="2" type="noConversion"/>
  </si>
  <si>
    <r>
      <t>Iron</t>
    </r>
    <r>
      <rPr>
        <sz val="11"/>
        <rFont val="Calibri"/>
        <family val="2"/>
      </rPr>
      <t>,</t>
    </r>
    <r>
      <rPr>
        <sz val="11"/>
        <rFont val="Calibri"/>
        <family val="2"/>
      </rPr>
      <t>860g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</si>
</sst>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26" formatCode="\$#,##0.00_);[Red]\(\$#,##0.00\)"/>
    <numFmt numFmtId="176" formatCode="&quot;$&quot;#,##0.00"/>
    <numFmt numFmtId="177" formatCode="0.0"/>
    <numFmt numFmtId="178" formatCode="0.000"/>
    <numFmt numFmtId="179" formatCode="0_);[Red]\(0\)"/>
    <numFmt numFmtId="180" formatCode="[$$-409]#,##0.00;\-[$$-409]#,##0.00"/>
    <numFmt numFmtId="181" formatCode="0.0%"/>
    <numFmt numFmtId="183" formatCode="0.00_);[Red]\(0.00\)"/>
  </numFmts>
  <fonts count="16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8"/>
      <name val="Calibri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</font>
    <font>
      <sz val="12"/>
      <color rgb="FFFF0000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0" fillId="0" borderId="0">
      <alignment vertical="center"/>
    </xf>
    <xf numFmtId="0" fontId="12" fillId="0" borderId="0">
      <alignment vertical="center"/>
    </xf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9" fillId="0" borderId="0"/>
    <xf numFmtId="43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4" fillId="0" borderId="0" xfId="0" applyNumberFormat="1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6" fontId="4" fillId="7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2" fontId="4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6" borderId="1" xfId="2" applyNumberFormat="1" applyFont="1" applyFill="1" applyBorder="1" applyAlignment="1">
      <alignment wrapText="1"/>
    </xf>
    <xf numFmtId="176" fontId="4" fillId="0" borderId="1" xfId="2" applyNumberFormat="1" applyFont="1" applyBorder="1" applyAlignment="1">
      <alignment wrapText="1"/>
    </xf>
    <xf numFmtId="176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176" fontId="4" fillId="8" borderId="1" xfId="2" applyNumberFormat="1" applyFont="1" applyFill="1" applyBorder="1" applyAlignment="1">
      <alignment wrapText="1"/>
    </xf>
    <xf numFmtId="176" fontId="4" fillId="9" borderId="1" xfId="2" applyNumberFormat="1" applyFont="1" applyFill="1" applyBorder="1" applyAlignment="1">
      <alignment wrapText="1"/>
    </xf>
    <xf numFmtId="176" fontId="4" fillId="4" borderId="1" xfId="2" applyNumberFormat="1" applyFont="1" applyFill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3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1" fillId="10" borderId="1" xfId="3" applyFont="1" applyFill="1" applyBorder="1" applyAlignment="1">
      <alignment horizontal="left" vertical="center"/>
    </xf>
    <xf numFmtId="0" fontId="1" fillId="0" borderId="1" xfId="3" applyFont="1" applyBorder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179" fontId="1" fillId="0" borderId="1" xfId="6" applyNumberFormat="1" applyFont="1" applyBorder="1" applyAlignment="1">
      <alignment horizontal="left" vertical="center"/>
    </xf>
    <xf numFmtId="2" fontId="1" fillId="0" borderId="1" xfId="1" applyNumberFormat="1" applyBorder="1" applyAlignment="1">
      <alignment horizontal="left" vertical="center"/>
    </xf>
    <xf numFmtId="0" fontId="1" fillId="0" borderId="1" xfId="6" applyFont="1" applyBorder="1" applyAlignment="1">
      <alignment horizontal="left" vertical="center" shrinkToFit="1"/>
    </xf>
    <xf numFmtId="178" fontId="1" fillId="10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10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76" fontId="1" fillId="10" borderId="1" xfId="0" applyNumberFormat="1" applyFont="1" applyFill="1" applyBorder="1" applyAlignment="1">
      <alignment vertical="center"/>
    </xf>
    <xf numFmtId="180" fontId="1" fillId="0" borderId="1" xfId="0" applyNumberFormat="1" applyFont="1" applyBorder="1" applyAlignment="1">
      <alignment vertical="center"/>
    </xf>
    <xf numFmtId="181" fontId="1" fillId="0" borderId="1" xfId="1" applyNumberFormat="1" applyBorder="1" applyAlignment="1">
      <alignment horizontal="left" vertical="center"/>
    </xf>
    <xf numFmtId="10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0" fontId="1" fillId="10" borderId="1" xfId="7" applyNumberFormat="1" applyFont="1" applyFill="1" applyBorder="1" applyAlignment="1">
      <alignment vertical="center"/>
    </xf>
    <xf numFmtId="176" fontId="4" fillId="9" borderId="1" xfId="0" applyNumberFormat="1" applyFont="1" applyFill="1" applyBorder="1" applyAlignment="1">
      <alignment vertical="center"/>
    </xf>
    <xf numFmtId="176" fontId="4" fillId="9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 wrapText="1"/>
    </xf>
    <xf numFmtId="1" fontId="4" fillId="0" borderId="1" xfId="8" applyNumberFormat="1" applyFont="1" applyFill="1" applyBorder="1" applyAlignment="1">
      <alignment horizontal="center" vertical="center" shrinkToFit="1"/>
    </xf>
    <xf numFmtId="2" fontId="1" fillId="1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6" borderId="1" xfId="9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left" vertical="center"/>
    </xf>
    <xf numFmtId="0" fontId="11" fillId="2" borderId="1" xfId="5" applyFont="1" applyFill="1" applyBorder="1" applyAlignment="1">
      <alignment horizontal="left" vertical="center" wrapText="1"/>
    </xf>
    <xf numFmtId="176" fontId="14" fillId="6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11" borderId="1" xfId="3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6" borderId="1" xfId="0" applyNumberFormat="1" applyFont="1" applyFill="1" applyBorder="1" applyAlignment="1">
      <alignment horizontal="center" vertical="center" wrapText="1"/>
    </xf>
    <xf numFmtId="176" fontId="4" fillId="9" borderId="1" xfId="0" applyNumberFormat="1" applyFont="1" applyFill="1" applyBorder="1" applyAlignment="1">
      <alignment vertical="center" wrapText="1"/>
    </xf>
    <xf numFmtId="176" fontId="4" fillId="9" borderId="1" xfId="0" applyNumberFormat="1" applyFont="1" applyFill="1" applyBorder="1" applyAlignment="1">
      <alignment horizontal="center" vertical="center" wrapText="1"/>
    </xf>
    <xf numFmtId="10" fontId="1" fillId="10" borderId="1" xfId="7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76" fontId="14" fillId="6" borderId="1" xfId="0" applyNumberFormat="1" applyFont="1" applyFill="1" applyBorder="1" applyAlignment="1">
      <alignment horizontal="center" vertical="center" wrapText="1"/>
    </xf>
    <xf numFmtId="0" fontId="1" fillId="9" borderId="1" xfId="3" applyFont="1" applyFill="1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2" fontId="1" fillId="0" borderId="1" xfId="1" applyNumberFormat="1" applyBorder="1" applyAlignment="1">
      <alignment horizontal="left" vertical="center" wrapText="1"/>
    </xf>
    <xf numFmtId="10" fontId="1" fillId="0" borderId="1" xfId="0" applyNumberFormat="1" applyFont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left" vertical="center" wrapText="1"/>
    </xf>
    <xf numFmtId="0" fontId="1" fillId="12" borderId="1" xfId="3" applyFont="1" applyFill="1" applyBorder="1" applyAlignment="1">
      <alignment horizontal="left" vertical="center" wrapText="1"/>
    </xf>
    <xf numFmtId="176" fontId="14" fillId="9" borderId="1" xfId="0" applyNumberFormat="1" applyFont="1" applyFill="1" applyBorder="1" applyAlignment="1">
      <alignment vertical="center" wrapText="1"/>
    </xf>
    <xf numFmtId="176" fontId="14" fillId="9" borderId="1" xfId="0" applyNumberFormat="1" applyFont="1" applyFill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1" xfId="5" applyFont="1" applyBorder="1" applyAlignment="1" applyProtection="1">
      <alignment horizontal="left" vertical="center" wrapText="1"/>
      <protection locked="0"/>
    </xf>
    <xf numFmtId="0" fontId="1" fillId="0" borderId="1" xfId="6" applyFont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0" fontId="1" fillId="9" borderId="1" xfId="5" applyFont="1" applyFill="1" applyBorder="1" applyAlignment="1" applyProtection="1">
      <alignment horizontal="left" vertical="center" wrapText="1"/>
      <protection locked="0"/>
    </xf>
    <xf numFmtId="0" fontId="1" fillId="0" borderId="1" xfId="11" applyFont="1" applyBorder="1" applyAlignment="1">
      <alignment horizontal="center" vertical="center" wrapText="1"/>
    </xf>
    <xf numFmtId="179" fontId="1" fillId="0" borderId="1" xfId="14" applyNumberFormat="1" applyFont="1" applyBorder="1" applyAlignment="1">
      <alignment horizontal="left" vertical="center" wrapText="1"/>
    </xf>
    <xf numFmtId="26" fontId="14" fillId="6" borderId="1" xfId="13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vertical="center"/>
    </xf>
    <xf numFmtId="0" fontId="1" fillId="14" borderId="1" xfId="3" applyFont="1" applyFill="1" applyBorder="1" applyAlignment="1">
      <alignment horizontal="left" vertical="center" wrapText="1"/>
    </xf>
    <xf numFmtId="179" fontId="1" fillId="0" borderId="1" xfId="14" applyNumberFormat="1" applyFont="1" applyBorder="1" applyAlignment="1">
      <alignment horizontal="left" vertical="center"/>
    </xf>
    <xf numFmtId="0" fontId="15" fillId="6" borderId="0" xfId="0" applyFont="1" applyFill="1" applyAlignment="1">
      <alignment horizontal="center" vertical="center"/>
    </xf>
    <xf numFmtId="179" fontId="1" fillId="0" borderId="1" xfId="14" applyNumberFormat="1" applyFont="1" applyBorder="1" applyAlignment="1" applyProtection="1">
      <alignment horizontal="left" vertical="center" wrapText="1"/>
      <protection locked="0"/>
    </xf>
    <xf numFmtId="0" fontId="1" fillId="0" borderId="1" xfId="13" applyFont="1" applyBorder="1" applyAlignment="1">
      <alignment horizontal="left" vertical="center" shrinkToFi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1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183" fontId="0" fillId="0" borderId="1" xfId="5" applyNumberFormat="1" applyFont="1" applyBorder="1" applyAlignment="1">
      <alignment horizontal="left" vertical="center" wrapText="1"/>
    </xf>
    <xf numFmtId="0" fontId="0" fillId="0" borderId="1" xfId="5" applyFont="1" applyBorder="1" applyAlignment="1">
      <alignment horizontal="left" vertical="center" wrapText="1"/>
    </xf>
  </cellXfs>
  <cellStyles count="16">
    <cellStyle name="Comma 7" xfId="10"/>
    <cellStyle name="Normal 10" xfId="11"/>
    <cellStyle name="Normal 10 19 2" xfId="14"/>
    <cellStyle name="Normal 2" xfId="1"/>
    <cellStyle name="Normal 2 18 2" xfId="2"/>
    <cellStyle name="Normal 2 42" xfId="4"/>
    <cellStyle name="Normal 3" xfId="5"/>
    <cellStyle name="Normal 74" xfId="15"/>
    <cellStyle name="Percent 17" xfId="8"/>
    <cellStyle name="Percent 2" xfId="7"/>
    <cellStyle name="常规" xfId="0" builtinId="0"/>
    <cellStyle name="常规 20 2 2" xfId="13"/>
    <cellStyle name="常规 20 2 3" xfId="12"/>
    <cellStyle name="常规 20 2 4" xfId="6"/>
    <cellStyle name="常规_quotation-Mercury  3.22.2011 (for BBB)_BBB Spring 12 Styleout Belize - Heather 102111 2" xfId="3"/>
    <cellStyle name="常规_quotation-Mercury  3.22.2011 (for BBB)_BBB Spring 12 Styleout Belize - Heather 102111 2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711348</xdr:colOff>
      <xdr:row>4</xdr:row>
      <xdr:rowOff>0</xdr:rowOff>
    </xdr:from>
    <xdr:to>
      <xdr:col>1</xdr:col>
      <xdr:colOff>1466251</xdr:colOff>
      <xdr:row>5</xdr:row>
      <xdr:rowOff>310903</xdr:rowOff>
    </xdr:to>
    <xdr:pic>
      <xdr:nvPicPr>
        <xdr:cNvPr id="14" name="图片 25">
          <a:extLst>
            <a:ext uri="{FF2B5EF4-FFF2-40B4-BE49-F238E27FC236}">
              <a16:creationId xmlns:a16="http://schemas.microsoft.com/office/drawing/2014/main" xmlns="" id="{433621B0-A7B8-4A74-9CD2-489CCF4D0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448" y="7911486"/>
          <a:ext cx="754903" cy="1111003"/>
        </a:xfrm>
        <a:prstGeom prst="rect">
          <a:avLst/>
        </a:prstGeom>
      </xdr:spPr>
    </xdr:pic>
    <xdr:clientData/>
  </xdr:twoCellAnchor>
  <xdr:oneCellAnchor>
    <xdr:from>
      <xdr:col>1</xdr:col>
      <xdr:colOff>333536</xdr:colOff>
      <xdr:row>1</xdr:row>
      <xdr:rowOff>89798</xdr:rowOff>
    </xdr:from>
    <xdr:ext cx="1456009" cy="534157"/>
    <xdr:pic>
      <xdr:nvPicPr>
        <xdr:cNvPr id="29" name="图片 14">
          <a:extLst>
            <a:ext uri="{FF2B5EF4-FFF2-40B4-BE49-F238E27FC236}">
              <a16:creationId xmlns:a16="http://schemas.microsoft.com/office/drawing/2014/main" xmlns="" id="{1A7EE194-F3E6-4576-98CF-1D726B009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811" y="3804548"/>
          <a:ext cx="1456009" cy="534157"/>
        </a:xfrm>
        <a:prstGeom prst="rect">
          <a:avLst/>
        </a:prstGeom>
      </xdr:spPr>
    </xdr:pic>
    <xdr:clientData/>
  </xdr:oneCellAnchor>
  <xdr:oneCellAnchor>
    <xdr:from>
      <xdr:col>1</xdr:col>
      <xdr:colOff>513418</xdr:colOff>
      <xdr:row>2</xdr:row>
      <xdr:rowOff>91225</xdr:rowOff>
    </xdr:from>
    <xdr:ext cx="1274940" cy="533070"/>
    <xdr:pic>
      <xdr:nvPicPr>
        <xdr:cNvPr id="30" name="图片 17">
          <a:extLst>
            <a:ext uri="{FF2B5EF4-FFF2-40B4-BE49-F238E27FC236}">
              <a16:creationId xmlns:a16="http://schemas.microsoft.com/office/drawing/2014/main" xmlns="" id="{929A695D-1B68-4BDB-9C1F-2575473BF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9693" y="6091975"/>
          <a:ext cx="1274940" cy="533070"/>
        </a:xfrm>
        <a:prstGeom prst="rect">
          <a:avLst/>
        </a:prstGeom>
      </xdr:spPr>
    </xdr:pic>
    <xdr:clientData/>
  </xdr:oneCellAnchor>
  <xdr:oneCellAnchor>
    <xdr:from>
      <xdr:col>1</xdr:col>
      <xdr:colOff>359192</xdr:colOff>
      <xdr:row>3</xdr:row>
      <xdr:rowOff>67706</xdr:rowOff>
    </xdr:from>
    <xdr:ext cx="1539571" cy="567528"/>
    <xdr:pic>
      <xdr:nvPicPr>
        <xdr:cNvPr id="31" name="图片 20">
          <a:extLst>
            <a:ext uri="{FF2B5EF4-FFF2-40B4-BE49-F238E27FC236}">
              <a16:creationId xmlns:a16="http://schemas.microsoft.com/office/drawing/2014/main" xmlns="" id="{61AEAEEE-49BE-45F0-B0A8-0C228BED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467" y="9116456"/>
          <a:ext cx="1539571" cy="567528"/>
        </a:xfrm>
        <a:prstGeom prst="rect">
          <a:avLst/>
        </a:prstGeom>
      </xdr:spPr>
    </xdr:pic>
    <xdr:clientData/>
  </xdr:oneCellAnchor>
  <xdr:oneCellAnchor>
    <xdr:from>
      <xdr:col>1</xdr:col>
      <xdr:colOff>839974</xdr:colOff>
      <xdr:row>5</xdr:row>
      <xdr:rowOff>44184</xdr:rowOff>
    </xdr:from>
    <xdr:ext cx="697993" cy="1006027"/>
    <xdr:pic>
      <xdr:nvPicPr>
        <xdr:cNvPr id="33" name="图片 30">
          <a:extLst>
            <a:ext uri="{FF2B5EF4-FFF2-40B4-BE49-F238E27FC236}">
              <a16:creationId xmlns:a16="http://schemas.microsoft.com/office/drawing/2014/main" xmlns="" id="{7824B78C-2D85-4BD6-AFB5-90178E131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6249" y="24523434"/>
          <a:ext cx="697993" cy="1006027"/>
        </a:xfrm>
        <a:prstGeom prst="rect">
          <a:avLst/>
        </a:prstGeom>
      </xdr:spPr>
    </xdr:pic>
    <xdr:clientData/>
  </xdr:oneCellAnchor>
  <xdr:oneCellAnchor>
    <xdr:from>
      <xdr:col>1</xdr:col>
      <xdr:colOff>889428</xdr:colOff>
      <xdr:row>6</xdr:row>
      <xdr:rowOff>151801</xdr:rowOff>
    </xdr:from>
    <xdr:ext cx="631436" cy="972754"/>
    <xdr:pic>
      <xdr:nvPicPr>
        <xdr:cNvPr id="35" name="图片 27">
          <a:extLst>
            <a:ext uri="{FF2B5EF4-FFF2-40B4-BE49-F238E27FC236}">
              <a16:creationId xmlns:a16="http://schemas.microsoft.com/office/drawing/2014/main" xmlns="" id="{E441003A-9BCA-4514-80CF-41F4A35A1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5703" y="27098026"/>
          <a:ext cx="631436" cy="972754"/>
        </a:xfrm>
        <a:prstGeom prst="rect">
          <a:avLst/>
        </a:prstGeom>
      </xdr:spPr>
    </xdr:pic>
    <xdr:clientData/>
  </xdr:oneCellAnchor>
  <xdr:oneCellAnchor>
    <xdr:from>
      <xdr:col>1</xdr:col>
      <xdr:colOff>956194</xdr:colOff>
      <xdr:row>7</xdr:row>
      <xdr:rowOff>95500</xdr:rowOff>
    </xdr:from>
    <xdr:ext cx="478443" cy="921141"/>
    <xdr:pic>
      <xdr:nvPicPr>
        <xdr:cNvPr id="37" name="图片 31">
          <a:extLst>
            <a:ext uri="{FF2B5EF4-FFF2-40B4-BE49-F238E27FC236}">
              <a16:creationId xmlns:a16="http://schemas.microsoft.com/office/drawing/2014/main" xmlns="" id="{7E2708D6-AB55-4E4A-B2CF-371E2F01D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2469" y="29489650"/>
          <a:ext cx="478443" cy="92114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Metal%20Utility%20China%20COO%20Domestic%20Commitment%20Sheet%20-%2020260414%20Updat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11.20"/>
      <sheetName val="Commitment"/>
      <sheetName val="Debi 11.24"/>
      <sheetName val="POE Quote"/>
      <sheetName val="Item - Warehouse Quote"/>
      <sheetName val="Serena 4.14"/>
      <sheetName val="Jeanne 12.19"/>
      <sheetName val="Jeanne 12.17"/>
      <sheetName val="Jeanne 12.3"/>
      <sheetName val="Serena 11.20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  <sheetName val="317-TOP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317-TOP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  <sheetName val="SUBCATS INTERNAL USE"/>
      <sheetName val="DOMESTIC Worksheet"/>
      <sheetName val="Info"/>
    </sheetNames>
    <sheetDataSet>
      <sheetData sheetId="0"/>
      <sheetData sheetId="1" refreshError="1">
        <row r="2">
          <cell r="B2" t="str">
            <v>DOZEN  qty=12 (DZ)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mport Quote Sheet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  <sheetName val="Mapping"/>
      <sheetName val="317-TO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  <sheetName val="Costs"/>
      <sheetName val="Spec Sheet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  <sheetName val="a"/>
    </sheetNames>
    <sheetDataSet>
      <sheetData sheetId="0"/>
      <sheetData sheetId="1">
        <row r="1">
          <cell r="D1" t="str">
            <v>CAN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 refreshError="1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PT TABLE"/>
      <sheetName val="COMMON ATTR"/>
      <sheetName val="RN_Item Disposition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PT TABLE"/>
      <sheetName val="COMMON ATTR"/>
      <sheetName val="RN_Item Disposition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8"/>
  <sheetViews>
    <sheetView tabSelected="1" zoomScale="75" zoomScaleNormal="75" workbookViewId="0">
      <selection activeCell="G5" sqref="G5"/>
    </sheetView>
  </sheetViews>
  <sheetFormatPr defaultColWidth="9.140625" defaultRowHeight="15"/>
  <cols>
    <col min="1" max="1" width="10.140625" style="1" customWidth="1"/>
    <col min="2" max="2" width="34.85546875" style="2" customWidth="1"/>
    <col min="3" max="3" width="8.42578125" style="2" customWidth="1"/>
    <col min="4" max="6" width="21.85546875" style="2" customWidth="1"/>
    <col min="7" max="7" width="18" style="2" customWidth="1"/>
    <col min="8" max="8" width="13" style="2" customWidth="1"/>
    <col min="9" max="9" width="11.42578125" style="2" customWidth="1"/>
    <col min="10" max="10" width="18.140625" style="2" customWidth="1"/>
    <col min="11" max="11" width="12.140625" style="3" customWidth="1"/>
    <col min="12" max="12" width="25.85546875" style="2" customWidth="1"/>
    <col min="13" max="13" width="15.140625" style="2" customWidth="1"/>
    <col min="14" max="14" width="6.140625" style="2" customWidth="1"/>
    <col min="15" max="15" width="8.5703125" style="2" customWidth="1"/>
    <col min="16" max="16" width="13.140625" style="2" customWidth="1"/>
    <col min="17" max="17" width="15" style="2" customWidth="1"/>
    <col min="18" max="18" width="8.85546875" style="2" customWidth="1"/>
    <col min="19" max="19" width="8.140625" style="4" customWidth="1"/>
    <col min="20" max="20" width="8.5703125" style="4" customWidth="1"/>
    <col min="21" max="21" width="9.42578125" style="2" customWidth="1"/>
    <col min="22" max="22" width="15.5703125" style="2" customWidth="1"/>
    <col min="23" max="28" width="11" style="103" customWidth="1"/>
    <col min="29" max="29" width="11" style="8" customWidth="1"/>
    <col min="30" max="30" width="7.140625" style="104" customWidth="1"/>
    <col min="31" max="31" width="12.140625" style="105" customWidth="1"/>
    <col min="32" max="32" width="12.140625" style="8" customWidth="1"/>
    <col min="33" max="33" width="12.140625" style="104" customWidth="1"/>
    <col min="34" max="34" width="12.140625" style="2" customWidth="1"/>
    <col min="35" max="35" width="12.140625" style="6" customWidth="1"/>
    <col min="36" max="36" width="15.5703125" style="2" customWidth="1"/>
    <col min="37" max="37" width="11.140625" style="5" customWidth="1"/>
    <col min="38" max="39" width="11.140625" style="6" customWidth="1"/>
    <col min="40" max="40" width="11.140625" style="5" customWidth="1"/>
    <col min="41" max="41" width="11.140625" style="6" customWidth="1"/>
    <col min="42" max="42" width="11.140625" style="5" customWidth="1"/>
    <col min="43" max="43" width="11.140625" style="6" customWidth="1"/>
    <col min="44" max="44" width="11.140625" style="5" customWidth="1"/>
    <col min="45" max="46" width="11.140625" style="6" customWidth="1"/>
    <col min="47" max="47" width="11.140625" style="5" customWidth="1"/>
    <col min="48" max="49" width="11.140625" style="6" customWidth="1"/>
    <col min="50" max="50" width="11.140625" style="5" customWidth="1"/>
    <col min="51" max="52" width="11.140625" style="6" customWidth="1"/>
    <col min="53" max="53" width="11.140625" style="5" customWidth="1"/>
    <col min="54" max="54" width="11.140625" style="6" customWidth="1"/>
    <col min="55" max="55" width="11.140625" style="5" customWidth="1"/>
    <col min="56" max="59" width="11.140625" style="6" customWidth="1"/>
    <col min="60" max="60" width="10.7109375" style="7" customWidth="1"/>
    <col min="61" max="63" width="10.7109375" style="6" customWidth="1"/>
    <col min="64" max="64" width="10.7109375" style="2" customWidth="1"/>
    <col min="65" max="65" width="10.7109375" style="6" customWidth="1"/>
    <col min="66" max="66" width="9.140625" style="2" customWidth="1"/>
    <col min="67" max="67" width="15.42578125" style="6" customWidth="1"/>
    <col min="68" max="68" width="12.7109375" style="6" customWidth="1"/>
    <col min="69" max="69" width="11.85546875" style="6" customWidth="1"/>
    <col min="70" max="70" width="12.28515625" style="2" customWidth="1"/>
    <col min="71" max="71" width="9.140625" style="8" customWidth="1"/>
    <col min="72" max="72" width="12.5703125" style="2" customWidth="1"/>
    <col min="73" max="16384" width="9.140625" style="2"/>
  </cols>
  <sheetData>
    <row r="1" spans="1:71" ht="68.099999999999994" customHeight="1">
      <c r="A1" s="9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0" t="s">
        <v>6</v>
      </c>
      <c r="H1" s="13" t="s">
        <v>7</v>
      </c>
      <c r="I1" s="14" t="s">
        <v>8</v>
      </c>
      <c r="J1" s="13" t="s">
        <v>9</v>
      </c>
      <c r="K1" s="14" t="s">
        <v>10</v>
      </c>
      <c r="L1" s="13" t="s">
        <v>11</v>
      </c>
      <c r="M1" s="13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4" t="s">
        <v>17</v>
      </c>
      <c r="S1" s="15" t="s">
        <v>18</v>
      </c>
      <c r="T1" s="16" t="s">
        <v>19</v>
      </c>
      <c r="U1" s="17" t="s">
        <v>20</v>
      </c>
      <c r="V1" s="9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22" t="s">
        <v>31</v>
      </c>
      <c r="AG1" s="23" t="s">
        <v>32</v>
      </c>
      <c r="AH1" s="9" t="s">
        <v>33</v>
      </c>
      <c r="AI1" s="24" t="s">
        <v>34</v>
      </c>
      <c r="AJ1" s="9" t="s">
        <v>35</v>
      </c>
      <c r="AK1" s="25" t="s">
        <v>36</v>
      </c>
      <c r="AL1" s="26" t="s">
        <v>37</v>
      </c>
      <c r="AM1" s="24" t="s">
        <v>38</v>
      </c>
      <c r="AN1" s="25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7" t="s">
        <v>45</v>
      </c>
      <c r="AU1" s="25" t="s">
        <v>46</v>
      </c>
      <c r="AV1" s="24" t="s">
        <v>47</v>
      </c>
      <c r="AW1" s="27" t="s">
        <v>48</v>
      </c>
      <c r="AX1" s="25" t="s">
        <v>49</v>
      </c>
      <c r="AY1" s="24" t="s">
        <v>50</v>
      </c>
      <c r="AZ1" s="27" t="s">
        <v>51</v>
      </c>
      <c r="BA1" s="25" t="s">
        <v>52</v>
      </c>
      <c r="BB1" s="24" t="s">
        <v>53</v>
      </c>
      <c r="BC1" s="25" t="s">
        <v>54</v>
      </c>
      <c r="BD1" s="24" t="s">
        <v>55</v>
      </c>
      <c r="BE1" s="24" t="s">
        <v>56</v>
      </c>
      <c r="BF1" s="28" t="s">
        <v>57</v>
      </c>
      <c r="BG1" s="29" t="s">
        <v>58</v>
      </c>
      <c r="BH1" s="30" t="s">
        <v>59</v>
      </c>
      <c r="BI1" s="30" t="s">
        <v>60</v>
      </c>
      <c r="BJ1" s="31" t="s">
        <v>61</v>
      </c>
      <c r="BK1" s="31" t="s">
        <v>62</v>
      </c>
      <c r="BL1" s="29" t="s">
        <v>63</v>
      </c>
      <c r="BM1" s="32" t="s">
        <v>64</v>
      </c>
      <c r="BN1" s="9" t="s">
        <v>65</v>
      </c>
      <c r="BO1" s="24" t="s">
        <v>66</v>
      </c>
      <c r="BP1" s="24" t="s">
        <v>67</v>
      </c>
      <c r="BQ1" s="24" t="s">
        <v>68</v>
      </c>
      <c r="BR1" s="33" t="s">
        <v>69</v>
      </c>
      <c r="BS1" s="34" t="s">
        <v>70</v>
      </c>
    </row>
    <row r="2" spans="1:71" s="64" customFormat="1" ht="60">
      <c r="A2" s="106">
        <v>3</v>
      </c>
      <c r="B2" s="35"/>
      <c r="C2" s="35"/>
      <c r="D2" s="36" t="s">
        <v>71</v>
      </c>
      <c r="E2" s="37" t="s">
        <v>82</v>
      </c>
      <c r="F2" s="37" t="s">
        <v>72</v>
      </c>
      <c r="G2" s="38" t="s">
        <v>73</v>
      </c>
      <c r="H2" s="36" t="s">
        <v>74</v>
      </c>
      <c r="I2" s="36" t="s">
        <v>74</v>
      </c>
      <c r="J2" s="39" t="s">
        <v>75</v>
      </c>
      <c r="K2" s="40" t="s">
        <v>76</v>
      </c>
      <c r="L2" s="41" t="s">
        <v>77</v>
      </c>
      <c r="M2" s="65" t="s">
        <v>83</v>
      </c>
      <c r="N2" s="35"/>
      <c r="O2" s="42"/>
      <c r="P2" s="66" t="s">
        <v>84</v>
      </c>
      <c r="Q2" s="67"/>
      <c r="R2" s="35" t="s">
        <v>78</v>
      </c>
      <c r="S2" s="43"/>
      <c r="T2" s="68">
        <v>3.41</v>
      </c>
      <c r="U2" s="35" t="s">
        <v>79</v>
      </c>
      <c r="V2" s="45" t="s">
        <v>80</v>
      </c>
      <c r="W2" s="46">
        <v>111</v>
      </c>
      <c r="X2" s="46">
        <v>15</v>
      </c>
      <c r="Y2" s="46">
        <v>15</v>
      </c>
      <c r="Z2" s="46">
        <v>111</v>
      </c>
      <c r="AA2" s="46">
        <v>15</v>
      </c>
      <c r="AB2" s="46">
        <v>15</v>
      </c>
      <c r="AC2" s="47">
        <v>8</v>
      </c>
      <c r="AD2" s="48">
        <v>4</v>
      </c>
      <c r="AE2" s="49">
        <f t="shared" ref="AE2:AE8" si="0">IF(Z2="","",Z2*AA2*AB2/1000000)</f>
        <v>2.4975000000000001E-2</v>
      </c>
      <c r="AF2" s="50">
        <v>63</v>
      </c>
      <c r="AG2" s="51">
        <f t="shared" ref="AG2:AG8" si="1">IF(AD2="","",AF2/AE2*AD2)</f>
        <v>10090.090090090091</v>
      </c>
      <c r="AH2" s="52">
        <v>3300</v>
      </c>
      <c r="AI2" s="53">
        <f t="shared" ref="AI2:AI8" si="2">IF(ISERROR(AH2/AG2),"",AH2/AG2)</f>
        <v>0.32705357142857139</v>
      </c>
      <c r="AJ2" s="54" t="s">
        <v>81</v>
      </c>
      <c r="AK2" s="55">
        <f t="shared" ref="AK2:AK4" si="3">3.3%+20%</f>
        <v>0.23300000000000001</v>
      </c>
      <c r="AL2" s="53">
        <f t="shared" ref="AL2:AL8" si="4">IF(ISERROR(T2*AK2),"",T2*AK2)</f>
        <v>0.79453000000000007</v>
      </c>
      <c r="AM2" s="53">
        <f t="shared" ref="AM2:AM8" si="5">IF(ISERROR(T2+AI2+AL2),"",T2+AI2+AL2)</f>
        <v>4.5315835714285715</v>
      </c>
      <c r="AN2" s="56">
        <v>0</v>
      </c>
      <c r="AO2" s="53">
        <f t="shared" ref="AO2:AO4" si="6">IF(ISERROR(BH2*AN2),"",BH2*AN2)</f>
        <v>0</v>
      </c>
      <c r="AP2" s="56">
        <v>0.05</v>
      </c>
      <c r="AQ2" s="53">
        <f t="shared" ref="AQ2:AQ4" si="7">IF(ISERROR(BH2*AP2),"",BH2*AP2)</f>
        <v>0.36749999999999999</v>
      </c>
      <c r="AR2" s="56">
        <v>0</v>
      </c>
      <c r="AS2" s="53">
        <f t="shared" ref="AS2:AS4" si="8">IF(ISERROR(BH2*AR2),"",BH2*AR2)</f>
        <v>0</v>
      </c>
      <c r="AT2" s="57">
        <v>0</v>
      </c>
      <c r="AU2" s="56">
        <v>0</v>
      </c>
      <c r="AV2" s="53">
        <f t="shared" ref="AV2:AV8" si="9">IF(ISERROR(BH2*AU2),"",BH2*AU2)</f>
        <v>0</v>
      </c>
      <c r="AW2" s="57">
        <v>0</v>
      </c>
      <c r="AX2" s="56">
        <v>0</v>
      </c>
      <c r="AY2" s="53">
        <f t="shared" ref="AY2:AY8" si="10">IF(ISERROR(BH2*AX2),"",BH2*AX2)</f>
        <v>0</v>
      </c>
      <c r="AZ2" s="57">
        <v>0</v>
      </c>
      <c r="BA2" s="56">
        <v>0</v>
      </c>
      <c r="BB2" s="53">
        <f t="shared" ref="BB2:BB8" si="11">IF(ISERROR(BH2*BA2),"",BH2*BA2)</f>
        <v>0</v>
      </c>
      <c r="BC2" s="56">
        <v>0.08</v>
      </c>
      <c r="BD2" s="53">
        <f t="shared" ref="BD2:BD4" si="12">IF(ISERROR(BH2*BC2),"",BH2*BC2)</f>
        <v>0.58799999999999997</v>
      </c>
      <c r="BE2" s="53">
        <f t="shared" ref="BE2:BE8" si="13">IF(ISERROR(AO2+AQ2+AS2+AV2+AY2+BB2+BD2),"",AO2+AQ2+AS2+AV2+AY2+BB2+BD2)</f>
        <v>0.95550000000000002</v>
      </c>
      <c r="BF2" s="53">
        <f t="shared" ref="BF2:BF8" si="14">IF(ISERROR(AM2+BE2),"",AM2+BE2)</f>
        <v>5.4870835714285713</v>
      </c>
      <c r="BG2" s="58">
        <f t="shared" ref="BG2:BG4" si="15">IF(ISERROR((BH2-BF2)/BH2),"",(BH2-BF2)/BH2)</f>
        <v>0.25345801749271135</v>
      </c>
      <c r="BH2" s="69">
        <v>7.35</v>
      </c>
      <c r="BI2" s="44"/>
      <c r="BJ2" s="59"/>
      <c r="BK2" s="60">
        <v>6.85</v>
      </c>
      <c r="BL2" s="58"/>
      <c r="BM2" s="61"/>
      <c r="BN2" s="62">
        <v>1000</v>
      </c>
      <c r="BO2" s="53">
        <f>IF(ISERROR(BF2*BN2),"",BF2*BN2)</f>
        <v>5487.0835714285713</v>
      </c>
      <c r="BP2" s="53">
        <f>IF(ISERROR(BH2*BN2),"",BH2*BN2)</f>
        <v>7350</v>
      </c>
      <c r="BQ2" s="53" t="str">
        <f>IF(ISERROR(#REF!*BN2),"",#REF!*BN2)</f>
        <v/>
      </c>
      <c r="BR2" s="63">
        <v>6.24</v>
      </c>
      <c r="BS2" s="50"/>
    </row>
    <row r="3" spans="1:71" s="77" customFormat="1" ht="60">
      <c r="A3" s="107">
        <v>5</v>
      </c>
      <c r="B3" s="42"/>
      <c r="C3" s="42"/>
      <c r="D3" s="36" t="s">
        <v>85</v>
      </c>
      <c r="E3" s="37" t="s">
        <v>87</v>
      </c>
      <c r="F3" s="37" t="s">
        <v>72</v>
      </c>
      <c r="G3" s="70" t="s">
        <v>86</v>
      </c>
      <c r="H3" s="36" t="s">
        <v>74</v>
      </c>
      <c r="I3" s="36" t="s">
        <v>74</v>
      </c>
      <c r="J3" s="36" t="s">
        <v>75</v>
      </c>
      <c r="K3" s="40" t="s">
        <v>76</v>
      </c>
      <c r="L3" s="41" t="s">
        <v>77</v>
      </c>
      <c r="M3" s="65" t="s">
        <v>83</v>
      </c>
      <c r="N3" s="42"/>
      <c r="O3" s="42"/>
      <c r="P3" s="66" t="s">
        <v>88</v>
      </c>
      <c r="Q3" s="67"/>
      <c r="R3" s="35" t="s">
        <v>78</v>
      </c>
      <c r="S3" s="71">
        <v>3.1</v>
      </c>
      <c r="T3" s="78">
        <v>3.45</v>
      </c>
      <c r="U3" s="35" t="s">
        <v>79</v>
      </c>
      <c r="V3" s="45" t="s">
        <v>80</v>
      </c>
      <c r="W3" s="46">
        <v>111</v>
      </c>
      <c r="X3" s="46">
        <v>15</v>
      </c>
      <c r="Y3" s="46">
        <v>15</v>
      </c>
      <c r="Z3" s="46">
        <v>111</v>
      </c>
      <c r="AA3" s="46">
        <v>15</v>
      </c>
      <c r="AB3" s="46">
        <v>15</v>
      </c>
      <c r="AC3" s="47">
        <v>8</v>
      </c>
      <c r="AD3" s="48">
        <v>4</v>
      </c>
      <c r="AE3" s="49">
        <f t="shared" si="0"/>
        <v>2.4975000000000001E-2</v>
      </c>
      <c r="AF3" s="50">
        <v>63</v>
      </c>
      <c r="AG3" s="51">
        <f t="shared" si="1"/>
        <v>10090.090090090091</v>
      </c>
      <c r="AH3" s="52">
        <v>3300</v>
      </c>
      <c r="AI3" s="53">
        <f t="shared" si="2"/>
        <v>0.32705357142857139</v>
      </c>
      <c r="AJ3" s="42" t="s">
        <v>81</v>
      </c>
      <c r="AK3" s="55">
        <f t="shared" si="3"/>
        <v>0.23300000000000001</v>
      </c>
      <c r="AL3" s="53">
        <f t="shared" si="4"/>
        <v>0.80385000000000006</v>
      </c>
      <c r="AM3" s="53">
        <f t="shared" si="5"/>
        <v>4.5809035714285713</v>
      </c>
      <c r="AN3" s="56">
        <v>0</v>
      </c>
      <c r="AO3" s="53">
        <f t="shared" si="6"/>
        <v>0</v>
      </c>
      <c r="AP3" s="56">
        <v>0.06</v>
      </c>
      <c r="AQ3" s="53">
        <f t="shared" si="7"/>
        <v>0.44099999999999995</v>
      </c>
      <c r="AR3" s="56">
        <v>0</v>
      </c>
      <c r="AS3" s="53">
        <f t="shared" si="8"/>
        <v>0</v>
      </c>
      <c r="AT3" s="57">
        <v>0</v>
      </c>
      <c r="AU3" s="56">
        <v>0</v>
      </c>
      <c r="AV3" s="53">
        <f t="shared" si="9"/>
        <v>0</v>
      </c>
      <c r="AW3" s="57">
        <v>0</v>
      </c>
      <c r="AX3" s="56">
        <v>0</v>
      </c>
      <c r="AY3" s="53">
        <f t="shared" si="10"/>
        <v>0</v>
      </c>
      <c r="AZ3" s="57">
        <v>0</v>
      </c>
      <c r="BA3" s="56">
        <v>0</v>
      </c>
      <c r="BB3" s="53">
        <f t="shared" si="11"/>
        <v>0</v>
      </c>
      <c r="BC3" s="56">
        <v>0.08</v>
      </c>
      <c r="BD3" s="53">
        <f t="shared" si="12"/>
        <v>0.58799999999999997</v>
      </c>
      <c r="BE3" s="53">
        <f t="shared" si="13"/>
        <v>1.0289999999999999</v>
      </c>
      <c r="BF3" s="53">
        <f t="shared" si="14"/>
        <v>5.6099035714285712</v>
      </c>
      <c r="BG3" s="58">
        <f t="shared" si="15"/>
        <v>0.2367478134110787</v>
      </c>
      <c r="BH3" s="69">
        <v>7.35</v>
      </c>
      <c r="BI3" s="72"/>
      <c r="BJ3" s="73"/>
      <c r="BK3" s="74">
        <v>6.85</v>
      </c>
      <c r="BL3" s="75"/>
      <c r="BM3" s="61"/>
      <c r="BN3" s="62">
        <v>1000</v>
      </c>
      <c r="BO3" s="53">
        <f>IF(ISERROR(BF3*BN3),"",BF3*BN3)</f>
        <v>5609.903571428571</v>
      </c>
      <c r="BP3" s="53">
        <f>IF(ISERROR(BH3*BN3),"",BH3*BN3)</f>
        <v>7350</v>
      </c>
      <c r="BQ3" s="53" t="str">
        <f>IF(ISERROR(#REF!*BN3),"",#REF!*BN3)</f>
        <v/>
      </c>
      <c r="BR3" s="63">
        <v>6.24</v>
      </c>
      <c r="BS3" s="76"/>
    </row>
    <row r="4" spans="1:71" s="77" customFormat="1" ht="60">
      <c r="A4" s="106">
        <v>8</v>
      </c>
      <c r="B4" s="42"/>
      <c r="C4" s="42"/>
      <c r="D4" s="36" t="s">
        <v>89</v>
      </c>
      <c r="E4" s="37" t="s">
        <v>91</v>
      </c>
      <c r="F4" s="37" t="s">
        <v>72</v>
      </c>
      <c r="G4" s="79" t="s">
        <v>90</v>
      </c>
      <c r="H4" s="36" t="s">
        <v>74</v>
      </c>
      <c r="I4" s="36" t="s">
        <v>74</v>
      </c>
      <c r="J4" s="36" t="s">
        <v>75</v>
      </c>
      <c r="K4" s="40" t="s">
        <v>76</v>
      </c>
      <c r="L4" s="80" t="s">
        <v>77</v>
      </c>
      <c r="M4" s="65" t="s">
        <v>83</v>
      </c>
      <c r="N4" s="42"/>
      <c r="O4" s="42"/>
      <c r="P4" s="66" t="s">
        <v>92</v>
      </c>
      <c r="Q4" s="67"/>
      <c r="R4" s="35" t="s">
        <v>78</v>
      </c>
      <c r="S4" s="71">
        <v>2.1</v>
      </c>
      <c r="T4" s="78">
        <v>3.41</v>
      </c>
      <c r="U4" s="35" t="s">
        <v>79</v>
      </c>
      <c r="V4" s="45" t="s">
        <v>80</v>
      </c>
      <c r="W4" s="46">
        <v>111</v>
      </c>
      <c r="X4" s="46">
        <v>15</v>
      </c>
      <c r="Y4" s="46">
        <v>15</v>
      </c>
      <c r="Z4" s="46">
        <v>111</v>
      </c>
      <c r="AA4" s="46">
        <v>15</v>
      </c>
      <c r="AB4" s="46">
        <v>15</v>
      </c>
      <c r="AC4" s="81">
        <v>8</v>
      </c>
      <c r="AD4" s="48">
        <v>4</v>
      </c>
      <c r="AE4" s="49">
        <f t="shared" si="0"/>
        <v>2.4975000000000001E-2</v>
      </c>
      <c r="AF4" s="50">
        <v>63</v>
      </c>
      <c r="AG4" s="51">
        <f t="shared" si="1"/>
        <v>10090.090090090091</v>
      </c>
      <c r="AH4" s="52">
        <v>3300</v>
      </c>
      <c r="AI4" s="53">
        <f t="shared" si="2"/>
        <v>0.32705357142857139</v>
      </c>
      <c r="AJ4" s="42" t="s">
        <v>81</v>
      </c>
      <c r="AK4" s="55">
        <f t="shared" si="3"/>
        <v>0.23300000000000001</v>
      </c>
      <c r="AL4" s="53">
        <f t="shared" si="4"/>
        <v>0.79453000000000007</v>
      </c>
      <c r="AM4" s="53">
        <f t="shared" si="5"/>
        <v>4.5315835714285715</v>
      </c>
      <c r="AN4" s="56">
        <v>0</v>
      </c>
      <c r="AO4" s="53">
        <f t="shared" si="6"/>
        <v>0</v>
      </c>
      <c r="AP4" s="82">
        <v>0.05</v>
      </c>
      <c r="AQ4" s="53">
        <f t="shared" si="7"/>
        <v>0.34</v>
      </c>
      <c r="AR4" s="56">
        <v>0</v>
      </c>
      <c r="AS4" s="53">
        <f t="shared" si="8"/>
        <v>0</v>
      </c>
      <c r="AT4" s="57">
        <v>0</v>
      </c>
      <c r="AU4" s="56">
        <v>0</v>
      </c>
      <c r="AV4" s="53">
        <f t="shared" si="9"/>
        <v>0</v>
      </c>
      <c r="AW4" s="57">
        <v>0</v>
      </c>
      <c r="AX4" s="56">
        <v>0</v>
      </c>
      <c r="AY4" s="53">
        <f t="shared" si="10"/>
        <v>0</v>
      </c>
      <c r="AZ4" s="57">
        <v>0</v>
      </c>
      <c r="BA4" s="56">
        <v>0</v>
      </c>
      <c r="BB4" s="53">
        <f t="shared" si="11"/>
        <v>0</v>
      </c>
      <c r="BC4" s="56">
        <v>0.08</v>
      </c>
      <c r="BD4" s="53">
        <f t="shared" si="12"/>
        <v>0.54400000000000004</v>
      </c>
      <c r="BE4" s="53">
        <f t="shared" si="13"/>
        <v>0.88400000000000012</v>
      </c>
      <c r="BF4" s="53">
        <f t="shared" si="14"/>
        <v>5.4155835714285718</v>
      </c>
      <c r="BG4" s="58">
        <f t="shared" si="15"/>
        <v>0.20359065126050413</v>
      </c>
      <c r="BH4" s="83">
        <v>6.8</v>
      </c>
      <c r="BI4" s="72"/>
      <c r="BJ4" s="73"/>
      <c r="BK4" s="74">
        <v>5.45</v>
      </c>
      <c r="BL4" s="75"/>
      <c r="BM4" s="61"/>
      <c r="BN4" s="62">
        <v>1000</v>
      </c>
      <c r="BO4" s="53">
        <f>IF(ISERROR(BF4*BN4),"",BF4*BN4)</f>
        <v>5415.5835714285722</v>
      </c>
      <c r="BP4" s="53">
        <f>IF(ISERROR(BH4*BN4),"",BH4*BN4)</f>
        <v>6800</v>
      </c>
      <c r="BQ4" s="53" t="str">
        <f>IF(ISERROR(#REF!*BN4),"",#REF!*BN4)</f>
        <v/>
      </c>
      <c r="BR4" s="63">
        <v>6.24</v>
      </c>
      <c r="BS4" s="76"/>
    </row>
    <row r="5" spans="1:71" s="77" customFormat="1" ht="63" customHeight="1">
      <c r="A5" s="106">
        <v>27</v>
      </c>
      <c r="B5" s="96"/>
      <c r="C5" s="42"/>
      <c r="D5" s="36" t="s">
        <v>85</v>
      </c>
      <c r="E5" s="37" t="s">
        <v>87</v>
      </c>
      <c r="F5" s="37" t="s">
        <v>72</v>
      </c>
      <c r="G5" s="85" t="s">
        <v>96</v>
      </c>
      <c r="H5" s="88" t="s">
        <v>97</v>
      </c>
      <c r="I5" s="88" t="s">
        <v>97</v>
      </c>
      <c r="J5" s="108" t="s">
        <v>115</v>
      </c>
      <c r="K5" s="40" t="s">
        <v>93</v>
      </c>
      <c r="L5" s="36" t="s">
        <v>98</v>
      </c>
      <c r="M5" s="97" t="s">
        <v>100</v>
      </c>
      <c r="N5" s="42"/>
      <c r="O5" s="42"/>
      <c r="P5" s="66" t="s">
        <v>101</v>
      </c>
      <c r="Q5" s="66"/>
      <c r="R5" s="35" t="s">
        <v>78</v>
      </c>
      <c r="S5" s="71"/>
      <c r="T5" s="95">
        <v>3.05</v>
      </c>
      <c r="U5" s="35" t="s">
        <v>79</v>
      </c>
      <c r="V5" s="93" t="s">
        <v>99</v>
      </c>
      <c r="W5" s="94">
        <v>73</v>
      </c>
      <c r="X5" s="94">
        <v>48</v>
      </c>
      <c r="Y5" s="94">
        <v>42</v>
      </c>
      <c r="Z5" s="94">
        <v>73</v>
      </c>
      <c r="AA5" s="94">
        <v>48</v>
      </c>
      <c r="AB5" s="94">
        <v>42</v>
      </c>
      <c r="AC5" s="81">
        <v>8</v>
      </c>
      <c r="AD5" s="94">
        <v>8</v>
      </c>
      <c r="AE5" s="49">
        <f t="shared" si="0"/>
        <v>0.14716799999999999</v>
      </c>
      <c r="AF5" s="50">
        <v>63</v>
      </c>
      <c r="AG5" s="51">
        <f t="shared" si="1"/>
        <v>3424.6575342465753</v>
      </c>
      <c r="AH5" s="52">
        <v>3300</v>
      </c>
      <c r="AI5" s="53">
        <f t="shared" si="2"/>
        <v>0.96360000000000001</v>
      </c>
      <c r="AJ5" s="42" t="s">
        <v>95</v>
      </c>
      <c r="AK5" s="84">
        <v>0.45</v>
      </c>
      <c r="AL5" s="53">
        <f t="shared" si="4"/>
        <v>1.3725000000000001</v>
      </c>
      <c r="AM5" s="53">
        <f t="shared" si="5"/>
        <v>5.3861000000000008</v>
      </c>
      <c r="AN5" s="56">
        <v>0</v>
      </c>
      <c r="AO5" s="53">
        <f t="shared" ref="AO5:AO8" si="16">IF(ISERROR(BH5*AN5),"",BH5*AN5)</f>
        <v>0</v>
      </c>
      <c r="AP5" s="82">
        <v>0.06</v>
      </c>
      <c r="AQ5" s="53">
        <f t="shared" ref="AQ5:AQ8" si="17">IF(ISERROR(BH5*AP5),"",BH5*AP5)</f>
        <v>0.52199999999999991</v>
      </c>
      <c r="AR5" s="56">
        <v>0</v>
      </c>
      <c r="AS5" s="53">
        <f t="shared" ref="AS5:AS8" si="18">IF(ISERROR(BH5*AR5),"",BH5*AR5)</f>
        <v>0</v>
      </c>
      <c r="AT5" s="57">
        <v>0</v>
      </c>
      <c r="AU5" s="56">
        <v>0</v>
      </c>
      <c r="AV5" s="53">
        <f t="shared" si="9"/>
        <v>0</v>
      </c>
      <c r="AW5" s="57">
        <v>0</v>
      </c>
      <c r="AX5" s="56">
        <v>0</v>
      </c>
      <c r="AY5" s="53">
        <f t="shared" si="10"/>
        <v>0</v>
      </c>
      <c r="AZ5" s="57">
        <v>0</v>
      </c>
      <c r="BA5" s="56">
        <v>0</v>
      </c>
      <c r="BB5" s="53">
        <f t="shared" si="11"/>
        <v>0</v>
      </c>
      <c r="BC5" s="56">
        <v>0.08</v>
      </c>
      <c r="BD5" s="53">
        <f t="shared" ref="BD5:BD8" si="19">IF(ISERROR(BH5*BC5),"",BH5*BC5)</f>
        <v>0.69599999999999995</v>
      </c>
      <c r="BE5" s="53">
        <f t="shared" si="13"/>
        <v>1.218</v>
      </c>
      <c r="BF5" s="53">
        <f t="shared" si="14"/>
        <v>6.6041000000000007</v>
      </c>
      <c r="BG5" s="58">
        <f t="shared" ref="BG5:BG8" si="20">IF(ISERROR((BH5-BF5)/BH5),"",(BH5-BF5)/BH5)</f>
        <v>0.24090804597701135</v>
      </c>
      <c r="BH5" s="78">
        <v>8.6999999999999993</v>
      </c>
      <c r="BI5" s="91">
        <v>10.65</v>
      </c>
      <c r="BJ5" s="86">
        <v>10.5</v>
      </c>
      <c r="BK5" s="78">
        <v>10.65</v>
      </c>
      <c r="BL5" s="75"/>
      <c r="BM5" s="61"/>
      <c r="BN5" s="62">
        <v>1200</v>
      </c>
      <c r="BO5" s="53">
        <f>IF(ISERROR(BF5*BN5),"",BF5*BN5)</f>
        <v>7924.920000000001</v>
      </c>
      <c r="BP5" s="53">
        <f>IF(ISERROR(BH5*BN5),"",BH5*BN5)</f>
        <v>10440</v>
      </c>
      <c r="BQ5" s="53" t="str">
        <f>IF(ISERROR(#REF!*BN5),"",#REF!*BN5)</f>
        <v/>
      </c>
      <c r="BR5" s="63">
        <v>22.08</v>
      </c>
      <c r="BS5" s="76"/>
    </row>
    <row r="6" spans="1:71" s="77" customFormat="1" ht="95.1" customHeight="1">
      <c r="A6" s="107">
        <v>30</v>
      </c>
      <c r="B6" s="42"/>
      <c r="C6" s="42"/>
      <c r="D6" s="36" t="s">
        <v>71</v>
      </c>
      <c r="E6" s="37" t="s">
        <v>82</v>
      </c>
      <c r="F6" s="37" t="s">
        <v>72</v>
      </c>
      <c r="G6" s="98" t="s">
        <v>102</v>
      </c>
      <c r="H6" s="88" t="s">
        <v>97</v>
      </c>
      <c r="I6" s="88" t="s">
        <v>97</v>
      </c>
      <c r="J6" s="108" t="s">
        <v>116</v>
      </c>
      <c r="K6" s="40" t="s">
        <v>93</v>
      </c>
      <c r="L6" s="36" t="s">
        <v>103</v>
      </c>
      <c r="M6" s="97" t="s">
        <v>104</v>
      </c>
      <c r="N6" s="42"/>
      <c r="O6" s="42"/>
      <c r="P6" s="66" t="s">
        <v>105</v>
      </c>
      <c r="Q6" s="66"/>
      <c r="R6" s="35" t="s">
        <v>78</v>
      </c>
      <c r="S6" s="71">
        <v>3.68</v>
      </c>
      <c r="T6" s="78">
        <v>2.75</v>
      </c>
      <c r="U6" s="35" t="s">
        <v>79</v>
      </c>
      <c r="V6" s="93" t="s">
        <v>99</v>
      </c>
      <c r="W6" s="99">
        <v>68</v>
      </c>
      <c r="X6" s="99">
        <v>40</v>
      </c>
      <c r="Y6" s="99">
        <v>34</v>
      </c>
      <c r="Z6" s="99">
        <v>68</v>
      </c>
      <c r="AA6" s="99">
        <v>40</v>
      </c>
      <c r="AB6" s="99">
        <v>34</v>
      </c>
      <c r="AC6" s="81">
        <v>8</v>
      </c>
      <c r="AD6" s="94">
        <v>6</v>
      </c>
      <c r="AE6" s="49">
        <f t="shared" si="0"/>
        <v>9.2480000000000007E-2</v>
      </c>
      <c r="AF6" s="50">
        <v>63</v>
      </c>
      <c r="AG6" s="51">
        <f t="shared" si="1"/>
        <v>4087.3702422145325</v>
      </c>
      <c r="AH6" s="52">
        <v>3300</v>
      </c>
      <c r="AI6" s="53">
        <f t="shared" si="2"/>
        <v>0.8073650793650794</v>
      </c>
      <c r="AJ6" s="42" t="s">
        <v>95</v>
      </c>
      <c r="AK6" s="84">
        <v>0.45</v>
      </c>
      <c r="AL6" s="53">
        <f t="shared" si="4"/>
        <v>1.2375</v>
      </c>
      <c r="AM6" s="53">
        <f t="shared" si="5"/>
        <v>4.7948650793650796</v>
      </c>
      <c r="AN6" s="56">
        <v>0</v>
      </c>
      <c r="AO6" s="53">
        <f t="shared" si="16"/>
        <v>0</v>
      </c>
      <c r="AP6" s="82">
        <v>0.05</v>
      </c>
      <c r="AQ6" s="53">
        <f t="shared" si="17"/>
        <v>0.41</v>
      </c>
      <c r="AR6" s="56">
        <v>0</v>
      </c>
      <c r="AS6" s="53">
        <f t="shared" si="18"/>
        <v>0</v>
      </c>
      <c r="AT6" s="57">
        <v>0</v>
      </c>
      <c r="AU6" s="56">
        <v>0</v>
      </c>
      <c r="AV6" s="53">
        <f t="shared" si="9"/>
        <v>0</v>
      </c>
      <c r="AW6" s="57">
        <v>0</v>
      </c>
      <c r="AX6" s="56">
        <v>0</v>
      </c>
      <c r="AY6" s="53">
        <f t="shared" si="10"/>
        <v>0</v>
      </c>
      <c r="AZ6" s="57">
        <v>0</v>
      </c>
      <c r="BA6" s="56">
        <v>0</v>
      </c>
      <c r="BB6" s="53">
        <f t="shared" si="11"/>
        <v>0</v>
      </c>
      <c r="BC6" s="56">
        <v>0.08</v>
      </c>
      <c r="BD6" s="53">
        <f t="shared" si="19"/>
        <v>0.65599999999999992</v>
      </c>
      <c r="BE6" s="53">
        <f t="shared" si="13"/>
        <v>1.0659999999999998</v>
      </c>
      <c r="BF6" s="53">
        <f t="shared" si="14"/>
        <v>5.8608650793650794</v>
      </c>
      <c r="BG6" s="58">
        <f t="shared" si="20"/>
        <v>0.28526035617499024</v>
      </c>
      <c r="BH6" s="78">
        <v>8.1999999999999993</v>
      </c>
      <c r="BI6" s="91">
        <v>9.3000000000000007</v>
      </c>
      <c r="BJ6" s="87">
        <v>9</v>
      </c>
      <c r="BK6" s="78">
        <v>9.3000000000000007</v>
      </c>
      <c r="BL6" s="75"/>
      <c r="BM6" s="61"/>
      <c r="BN6" s="62">
        <v>1200</v>
      </c>
      <c r="BO6" s="53">
        <f>IF(ISERROR(BF6*BN6),"",BF6*BN6)</f>
        <v>7033.0380952380956</v>
      </c>
      <c r="BP6" s="53">
        <f>IF(ISERROR(BH6*BN6),"",BH6*BN6)</f>
        <v>9840</v>
      </c>
      <c r="BQ6" s="53" t="str">
        <f>IF(ISERROR(#REF!*BN6),"",#REF!*BN6)</f>
        <v/>
      </c>
      <c r="BR6" s="63">
        <v>18.5</v>
      </c>
      <c r="BS6" s="76"/>
    </row>
    <row r="7" spans="1:71" s="77" customFormat="1" ht="99.95" customHeight="1">
      <c r="A7" s="106">
        <v>31</v>
      </c>
      <c r="B7" s="42"/>
      <c r="C7" s="42"/>
      <c r="D7" s="36" t="s">
        <v>89</v>
      </c>
      <c r="E7" s="37" t="s">
        <v>91</v>
      </c>
      <c r="F7" s="37" t="s">
        <v>72</v>
      </c>
      <c r="G7" s="79" t="s">
        <v>106</v>
      </c>
      <c r="H7" s="88" t="s">
        <v>107</v>
      </c>
      <c r="I7" s="88" t="s">
        <v>107</v>
      </c>
      <c r="J7" s="108" t="s">
        <v>117</v>
      </c>
      <c r="K7" s="40" t="s">
        <v>93</v>
      </c>
      <c r="L7" s="80" t="s">
        <v>108</v>
      </c>
      <c r="M7" s="100" t="s">
        <v>109</v>
      </c>
      <c r="N7" s="42"/>
      <c r="O7" s="42"/>
      <c r="P7" s="66" t="s">
        <v>110</v>
      </c>
      <c r="Q7" s="67"/>
      <c r="R7" s="35" t="s">
        <v>78</v>
      </c>
      <c r="S7" s="71"/>
      <c r="T7" s="78">
        <v>3</v>
      </c>
      <c r="U7" s="35" t="s">
        <v>79</v>
      </c>
      <c r="V7" s="93" t="s">
        <v>99</v>
      </c>
      <c r="W7" s="99">
        <v>66</v>
      </c>
      <c r="X7" s="99">
        <v>39</v>
      </c>
      <c r="Y7" s="99">
        <v>40</v>
      </c>
      <c r="Z7" s="99">
        <v>66</v>
      </c>
      <c r="AA7" s="99">
        <v>39</v>
      </c>
      <c r="AB7" s="99">
        <v>40</v>
      </c>
      <c r="AC7" s="81">
        <v>8</v>
      </c>
      <c r="AD7" s="94">
        <v>6</v>
      </c>
      <c r="AE7" s="49">
        <f t="shared" si="0"/>
        <v>0.10296</v>
      </c>
      <c r="AF7" s="50">
        <v>63</v>
      </c>
      <c r="AG7" s="51">
        <f t="shared" si="1"/>
        <v>3671.3286713286716</v>
      </c>
      <c r="AH7" s="52">
        <v>3300</v>
      </c>
      <c r="AI7" s="53">
        <f t="shared" si="2"/>
        <v>0.8988571428571428</v>
      </c>
      <c r="AJ7" s="42" t="s">
        <v>95</v>
      </c>
      <c r="AK7" s="84">
        <v>0.45</v>
      </c>
      <c r="AL7" s="53">
        <f t="shared" si="4"/>
        <v>1.35</v>
      </c>
      <c r="AM7" s="53">
        <f t="shared" si="5"/>
        <v>5.2488571428571422</v>
      </c>
      <c r="AN7" s="56">
        <v>0</v>
      </c>
      <c r="AO7" s="53">
        <f t="shared" si="16"/>
        <v>0</v>
      </c>
      <c r="AP7" s="82">
        <v>0.05</v>
      </c>
      <c r="AQ7" s="53">
        <f t="shared" si="17"/>
        <v>0.4425</v>
      </c>
      <c r="AR7" s="56">
        <v>0</v>
      </c>
      <c r="AS7" s="53">
        <f t="shared" si="18"/>
        <v>0</v>
      </c>
      <c r="AT7" s="57">
        <v>0</v>
      </c>
      <c r="AU7" s="56">
        <v>0</v>
      </c>
      <c r="AV7" s="53">
        <f t="shared" si="9"/>
        <v>0</v>
      </c>
      <c r="AW7" s="57">
        <v>0</v>
      </c>
      <c r="AX7" s="56">
        <v>0</v>
      </c>
      <c r="AY7" s="53">
        <f t="shared" si="10"/>
        <v>0</v>
      </c>
      <c r="AZ7" s="57">
        <v>0</v>
      </c>
      <c r="BA7" s="56">
        <v>0</v>
      </c>
      <c r="BB7" s="53">
        <f t="shared" si="11"/>
        <v>0</v>
      </c>
      <c r="BC7" s="56">
        <v>0.08</v>
      </c>
      <c r="BD7" s="53">
        <f t="shared" si="19"/>
        <v>0.70799999999999996</v>
      </c>
      <c r="BE7" s="53">
        <f t="shared" si="13"/>
        <v>1.1505000000000001</v>
      </c>
      <c r="BF7" s="53">
        <f t="shared" si="14"/>
        <v>6.3993571428571423</v>
      </c>
      <c r="BG7" s="58">
        <f t="shared" si="20"/>
        <v>0.27690879741727203</v>
      </c>
      <c r="BH7" s="78">
        <v>8.85</v>
      </c>
      <c r="BI7" s="72"/>
      <c r="BJ7" s="73"/>
      <c r="BK7" s="74">
        <v>8.9499999999999993</v>
      </c>
      <c r="BL7" s="75"/>
      <c r="BM7" s="61"/>
      <c r="BN7" s="62">
        <v>1200</v>
      </c>
      <c r="BO7" s="53">
        <f>IF(ISERROR(BF7*BN7),"",BF7*BN7)</f>
        <v>7679.2285714285708</v>
      </c>
      <c r="BP7" s="53">
        <f>IF(ISERROR(BH7*BN7),"",BH7*BN7)</f>
        <v>10620</v>
      </c>
      <c r="BQ7" s="53" t="str">
        <f>IF(ISERROR(#REF!*BN7),"",#REF!*BN7)</f>
        <v/>
      </c>
      <c r="BR7" s="63">
        <v>20.59</v>
      </c>
      <c r="BS7" s="76"/>
    </row>
    <row r="8" spans="1:71" s="77" customFormat="1" ht="93" customHeight="1">
      <c r="A8" s="106">
        <v>32</v>
      </c>
      <c r="B8" s="42"/>
      <c r="C8" s="42"/>
      <c r="D8" s="36" t="s">
        <v>89</v>
      </c>
      <c r="E8" s="37" t="s">
        <v>91</v>
      </c>
      <c r="F8" s="37" t="s">
        <v>72</v>
      </c>
      <c r="G8" s="92" t="s">
        <v>111</v>
      </c>
      <c r="H8" s="88" t="s">
        <v>112</v>
      </c>
      <c r="I8" s="88" t="s">
        <v>112</v>
      </c>
      <c r="J8" s="109" t="s">
        <v>118</v>
      </c>
      <c r="K8" s="40" t="s">
        <v>93</v>
      </c>
      <c r="L8" s="89" t="s">
        <v>113</v>
      </c>
      <c r="M8" s="100" t="s">
        <v>109</v>
      </c>
      <c r="N8" s="42"/>
      <c r="O8" s="42"/>
      <c r="P8" s="66" t="s">
        <v>114</v>
      </c>
      <c r="Q8" s="67"/>
      <c r="R8" s="35" t="s">
        <v>78</v>
      </c>
      <c r="S8" s="71"/>
      <c r="T8" s="78">
        <v>2.72</v>
      </c>
      <c r="U8" s="35" t="s">
        <v>79</v>
      </c>
      <c r="V8" s="90" t="s">
        <v>94</v>
      </c>
      <c r="W8" s="101">
        <v>75</v>
      </c>
      <c r="X8" s="101">
        <v>31</v>
      </c>
      <c r="Y8" s="101">
        <v>55</v>
      </c>
      <c r="Z8" s="101">
        <v>75</v>
      </c>
      <c r="AA8" s="101">
        <v>31</v>
      </c>
      <c r="AB8" s="101">
        <v>55</v>
      </c>
      <c r="AC8" s="81">
        <v>8</v>
      </c>
      <c r="AD8" s="102">
        <v>8</v>
      </c>
      <c r="AE8" s="49">
        <f t="shared" si="0"/>
        <v>0.12787499999999999</v>
      </c>
      <c r="AF8" s="50">
        <v>63</v>
      </c>
      <c r="AG8" s="51">
        <f t="shared" si="1"/>
        <v>3941.3489736070383</v>
      </c>
      <c r="AH8" s="52">
        <v>3300</v>
      </c>
      <c r="AI8" s="53">
        <f t="shared" si="2"/>
        <v>0.83727678571428565</v>
      </c>
      <c r="AJ8" s="42" t="s">
        <v>95</v>
      </c>
      <c r="AK8" s="84">
        <v>0.45</v>
      </c>
      <c r="AL8" s="53">
        <f t="shared" si="4"/>
        <v>1.2240000000000002</v>
      </c>
      <c r="AM8" s="53">
        <f t="shared" si="5"/>
        <v>4.7812767857142866</v>
      </c>
      <c r="AN8" s="56">
        <v>0</v>
      </c>
      <c r="AO8" s="53">
        <f t="shared" si="16"/>
        <v>0</v>
      </c>
      <c r="AP8" s="82">
        <v>0.05</v>
      </c>
      <c r="AQ8" s="53">
        <f t="shared" si="17"/>
        <v>0.40250000000000008</v>
      </c>
      <c r="AR8" s="56">
        <v>0</v>
      </c>
      <c r="AS8" s="53">
        <f t="shared" si="18"/>
        <v>0</v>
      </c>
      <c r="AT8" s="57">
        <v>0</v>
      </c>
      <c r="AU8" s="56">
        <v>0</v>
      </c>
      <c r="AV8" s="53">
        <f t="shared" si="9"/>
        <v>0</v>
      </c>
      <c r="AW8" s="57">
        <v>0</v>
      </c>
      <c r="AX8" s="56">
        <v>0</v>
      </c>
      <c r="AY8" s="53">
        <f t="shared" si="10"/>
        <v>0</v>
      </c>
      <c r="AZ8" s="57">
        <v>0</v>
      </c>
      <c r="BA8" s="56">
        <v>0</v>
      </c>
      <c r="BB8" s="53">
        <f t="shared" si="11"/>
        <v>0</v>
      </c>
      <c r="BC8" s="56">
        <v>0.08</v>
      </c>
      <c r="BD8" s="53">
        <f t="shared" si="19"/>
        <v>0.64400000000000002</v>
      </c>
      <c r="BE8" s="53">
        <f t="shared" si="13"/>
        <v>1.0465</v>
      </c>
      <c r="BF8" s="53">
        <f t="shared" si="14"/>
        <v>5.8277767857142866</v>
      </c>
      <c r="BG8" s="58">
        <f t="shared" si="20"/>
        <v>0.27605257320319426</v>
      </c>
      <c r="BH8" s="78">
        <v>8.0500000000000007</v>
      </c>
      <c r="BI8" s="72"/>
      <c r="BJ8" s="73"/>
      <c r="BK8" s="74">
        <v>8.15</v>
      </c>
      <c r="BL8" s="75"/>
      <c r="BM8" s="61"/>
      <c r="BN8" s="62">
        <v>1200</v>
      </c>
      <c r="BO8" s="53">
        <f>IF(ISERROR(BF8*BN8),"",BF8*BN8)</f>
        <v>6993.3321428571435</v>
      </c>
      <c r="BP8" s="53">
        <f>IF(ISERROR(BH8*BN8),"",BH8*BN8)</f>
        <v>9660</v>
      </c>
      <c r="BQ8" s="53" t="str">
        <f>IF(ISERROR(#REF!*BN8),"",#REF!*BN8)</f>
        <v/>
      </c>
      <c r="BR8" s="63">
        <v>19.18</v>
      </c>
      <c r="BS8" s="76"/>
    </row>
  </sheetData>
  <sheetProtection insertRows="0" deleteRows="0" sort="0"/>
  <protectedRanges>
    <protectedRange sqref="BH9:BK222 A9:J222 L9:N222 AI2 P9:AO222 BR2:BR8 BL2:BL8 AI3:AJ8 BN3:BN8 BC2:BG222 N2:N8 AE2:AG8 AL2:AO8 AT2:AV222 R2:U8 A2:C8" name="Range1"/>
    <protectedRange sqref="AH2:AH8" name="Range1_3"/>
    <protectedRange sqref="AJ2" name="Range1_4"/>
    <protectedRange sqref="BN2" name="Range1_6"/>
    <protectedRange sqref="AP2:AS184" name="Range1_1"/>
    <protectedRange sqref="AW2:BB184" name="Range1_7"/>
    <protectedRange sqref="K9:K225" name="Range1_1_1"/>
    <protectedRange sqref="O2:O220" name="Range1_8"/>
    <protectedRange sqref="BM2:BM220" name="Range1_9"/>
    <protectedRange sqref="L2:L8 D2:J8" name="Range1_10"/>
    <protectedRange sqref="K2:K8" name="Range1_1_2"/>
    <protectedRange sqref="Q6 P2:Q5 P7:Q8" name="Range1_11"/>
    <protectedRange sqref="V2:V8" name="Range1_12"/>
    <protectedRange sqref="W3:AC3 W4:AD8" name="Range1_13"/>
    <protectedRange sqref="W2:AC2" name="Range1_2_1"/>
    <protectedRange sqref="AK5:AK8" name="Range1_14"/>
    <protectedRange sqref="AK2:AK4" name="Range1_4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F2:F8</xm:sqref>
        </x14:dataValidation>
        <x14:dataValidation type="list" allowBlank="1" showInputMessage="1" showErrorMessage="1">
          <x14:formula1>
            <xm:f>[1]ValueSelect!#REF!</xm:f>
          </x14:formula1>
          <xm:sqref>E2:E8</xm:sqref>
        </x14:dataValidation>
        <x14:dataValidation type="list" allowBlank="1" showInputMessage="1" showErrorMessage="1">
          <x14:formula1>
            <xm:f>[1]Data!#REF!</xm:f>
          </x14:formula1>
          <xm:sqref>U2:U8</xm:sqref>
        </x14:dataValidation>
        <x14:dataValidation type="list" allowBlank="1" showInputMessage="1" showErrorMessage="1">
          <x14:formula1>
            <xm:f>[1]ValueSelect!#REF!</xm:f>
          </x14:formula1>
          <xm:sqref>D2:D8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Warehouse Quote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2026-04-15T02:57:16Z</dcterms:created>
  <dcterms:modified xsi:type="dcterms:W3CDTF">2026-04-15T03:04:19Z</dcterms:modified>
</cp:coreProperties>
</file>