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E9A04E0A-546B-4258-BF7F-99D2F9B7D5C5}" xr6:coauthVersionLast="47" xr6:coauthVersionMax="47" xr10:uidLastSave="{00000000-0000-0000-0000-000000000000}"/>
  <bookViews>
    <workbookView xWindow="-110" yWindow="-110" windowWidth="19420" windowHeight="10300" xr2:uid="{52E717E2-AFF2-4E67-B4A5-E34A9D267E4D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DUL">#REF!</definedName>
    <definedName name="APL">#REF!</definedName>
    <definedName name="ART">#REF!</definedName>
    <definedName name="Artwork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[3]Lists!$I$6:$I$29</definedName>
    <definedName name="Blankets_Throws">#REF!</definedName>
    <definedName name="BLK">#REF!</definedName>
    <definedName name="BRAND">[4]LIST!$D$2:$D$7</definedName>
    <definedName name="Branded">[3]Lists!$F$6:$F$38</definedName>
    <definedName name="CATEGORY">[4]Sheet1!$DW$2:$DW$3</definedName>
    <definedName name="color">[3]Lists!$J$6:$J$29</definedName>
    <definedName name="COLOR_FAMILY">'[5]x-Lists'!$AB$2:$AB$18</definedName>
    <definedName name="colour">[4]Sheet1!$EH$2:$EH$3</definedName>
    <definedName name="Cycle">[3]Lists!$E$6:$E$30</definedName>
    <definedName name="Decorative_Accessories">#REF!</definedName>
    <definedName name="Decorative_Pillows_Inserts_Covers">#REF!</definedName>
    <definedName name="den">[3]Lists!$L$6:$L$29</definedName>
    <definedName name="DesignStrat">[6]Info!$F$3:$F$5</definedName>
    <definedName name="division">'[7]X-PORTS'!$K$4:$K$12</definedName>
    <definedName name="djfkd">[8]Mapping!$AV$2:$AV$3</definedName>
    <definedName name="Down_Comforters">#REF!</definedName>
    <definedName name="Duvet_Covers">#REF!</definedName>
    <definedName name="Electrics">#REF!</definedName>
    <definedName name="FASHION">[4]LIST!$E$2:$E$7</definedName>
    <definedName name="foam">[4]Sheet1!$EC$2:$EC$3</definedName>
    <definedName name="FOBCostPerPiece">#REF!</definedName>
    <definedName name="FUR">#REF!</definedName>
    <definedName name="Home_Décor">#REF!</definedName>
    <definedName name="Home_Décor.">#REF!</definedName>
    <definedName name="INITIALBUY">[4]LIST!$G$2:$G$7</definedName>
    <definedName name="KD">[4]Sheet1!$DS$2:$DS$2</definedName>
    <definedName name="Kids_Bath">#REF!</definedName>
    <definedName name="Kids_or_Teen">#REF!</definedName>
    <definedName name="LGT">#REF!</definedName>
    <definedName name="LIFESTYLE">[4]LIST!$C$2:$C$7</definedName>
    <definedName name="Lighting_or_Candleholders">#REF!</definedName>
    <definedName name="LOCALIZATION__PRICEPOINT">'[5]x-Lists'!$Z$2:$Z$4</definedName>
    <definedName name="M">[4]Sheet1!$EA$2:$EA$3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">#REF!</definedName>
    <definedName name="PACK">[4]Sheet1!$EE$2:$EE$3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[6]Info!$E$2:$E$49</definedName>
    <definedName name="PORT_IFF">#N/A</definedName>
    <definedName name="ports">'[7]X-PORTS'!$D$4:$D$33</definedName>
    <definedName name="PortSeqLCL">#REF!</definedName>
    <definedName name="POtype">#REF!</definedName>
    <definedName name="PRICE">[4]LIST!$B$2:$B$6</definedName>
    <definedName name="Prints">#REF!</definedName>
    <definedName name="Quilts">#REF!</definedName>
    <definedName name="RUG">#REF!</definedName>
    <definedName name="Seasonal">#REF!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THEME">'[5]x-Lists'!$AQ$2:$AQ$12</definedName>
    <definedName name="Towels_Bath_Sheets">#REF!</definedName>
    <definedName name="TREATMENT">'[5]x-Lists'!$AR$2:$AR$23</definedName>
    <definedName name="UNIT">[4]Sheet1!$EF$2:$EF$3</definedName>
    <definedName name="USPORTS">'[7]X-PORTS'!$I$5:$I$7</definedName>
    <definedName name="vlook">#REF!</definedName>
    <definedName name="WIN">#REF!</definedName>
    <definedName name="Window_Treatments_Hardware_Accessories">#REF!</definedName>
    <definedName name="Window_Treatments_Hardware_Accessories.">#REF!</definedName>
    <definedName name="wood">[4]Sheet1!$EG$2:$EG$3</definedName>
    <definedName name="World1">[3]Lists!$H$6:$H$29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w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S2" i="1" l="1"/>
  <c r="BR2" i="1" s="1"/>
  <c r="BJ2" i="1"/>
  <c r="BH2" i="1"/>
  <c r="AS2" i="1"/>
  <c r="AT2" i="1" s="1"/>
  <c r="AQ2" i="1"/>
  <c r="AE2" i="1"/>
  <c r="AL2" i="1" s="1"/>
  <c r="AN2" i="1" s="1"/>
  <c r="AR2" i="1" s="1"/>
  <c r="V2" i="1"/>
  <c r="BD2" i="1" l="1"/>
  <c r="BA2" i="1"/>
  <c r="BQ2" i="1"/>
  <c r="AX2" i="1"/>
  <c r="AY2" i="1"/>
  <c r="AV2" i="1"/>
  <c r="BU2" i="1" l="1"/>
  <c r="BT2" i="1"/>
  <c r="BE2" i="1"/>
  <c r="BF2" i="1" s="1"/>
  <c r="BG2" i="1" l="1"/>
  <c r="BL2" i="1"/>
  <c r="BM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1B5883F2-37F9-4C70-BA14-158885F60508}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 xr:uid="{0BFF0641-C77C-4738-998D-C05192E7FB3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 xr:uid="{684B5B7A-A72A-4A55-B80A-634AF0A63BCA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 xr:uid="{FAE7D0AA-A0B6-4054-B396-BF0CD764D76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 xr:uid="{DDE849C1-6BEE-4201-B95F-F2D825368052}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 xr:uid="{66EFB39F-3778-4B4E-A9BB-15A008E4A33A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 xr:uid="{3634BAD1-2E85-43B9-82EA-7FBD8C6393A6}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 xr:uid="{00B14D95-C70D-480E-B12C-D613CB2BA45C}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 xr:uid="{EAFD2CD9-2051-4162-B9CE-1196219ABAF4}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 xr:uid="{8CF1498D-CA24-4DF3-9919-C6DB8A0139E6}">
      <text>
        <r>
          <rPr>
            <sz val="11"/>
            <rFont val="Calibri"/>
            <family val="2"/>
          </rPr>
          <t>[Standard Price]*[DA %]</t>
        </r>
      </text>
    </comment>
    <comment ref="AY1" authorId="0" shapeId="0" xr:uid="{D98B1339-62E5-4D54-92CF-E66B85E710C0}">
      <text>
        <r>
          <rPr>
            <sz val="11"/>
            <rFont val="Calibri"/>
            <family val="2"/>
          </rPr>
          <t>([Receiving Rate]+[Shipping Rate])/[Case Pack]</t>
        </r>
      </text>
    </comment>
    <comment ref="BA1" authorId="0" shapeId="0" xr:uid="{B3AAC872-2F48-45A9-801E-3458F1336ACE}">
      <text>
        <r>
          <rPr>
            <sz val="11"/>
            <rFont val="Calibri"/>
            <family val="2"/>
          </rPr>
          <t>[Standard Price]*[Marketing %]</t>
        </r>
      </text>
    </comment>
    <comment ref="BD1" authorId="0" shapeId="0" xr:uid="{7456549D-F3E1-40B6-AA13-F501D2CEA125}">
      <text>
        <r>
          <rPr>
            <sz val="11"/>
            <rFont val="Calibri"/>
            <family val="2"/>
          </rPr>
          <t>[Standard Price]*[Other Load %]</t>
        </r>
      </text>
    </comment>
    <comment ref="BE1" authorId="0" shapeId="0" xr:uid="{B8067E18-2599-4F20-B1C1-EE6550429E26}">
      <text>
        <r>
          <rPr>
            <sz val="11"/>
            <rFont val="Calibri"/>
            <family val="2"/>
          </rPr>
          <t>[Ship8 Charge $]+[DA $]+[Warehouse Handling $]+[Marketing $]+[Other Load $]</t>
        </r>
      </text>
    </comment>
    <comment ref="BF1" authorId="0" shapeId="0" xr:uid="{5620CEF4-9F82-4190-85D0-E1DCFD80ACE5}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 xr:uid="{E07AAC86-65C9-4589-AECC-5DD16F9CB9B2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H1" authorId="0" shapeId="0" xr:uid="{7ADBFAB0-1F5B-4763-BCB2-B94154065B72}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J1" authorId="0" shapeId="0" xr:uid="{DD6FC200-C57F-460E-B024-78D2554F0BFA}">
      <text>
        <r>
          <rPr>
            <sz val="11"/>
            <rFont val="Calibri"/>
            <family val="2"/>
          </rPr>
          <t>[Average Retail Price]*[Retail Marketing %]</t>
        </r>
      </text>
    </comment>
    <comment ref="BL1" authorId="0" shapeId="0" xr:uid="{123AE616-A496-4743-BEFA-0780B222F977}">
      <text>
        <r>
          <rPr>
            <sz val="11"/>
            <rFont val="Calibri"/>
            <family val="2"/>
          </rPr>
          <t>[Average Retail Price]*(1-60%)</t>
        </r>
      </text>
    </comment>
    <comment ref="BM1" authorId="0" shapeId="0" xr:uid="{AD9CBCE8-1BC5-4557-A412-0038DB0FE494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Q1" authorId="0" shapeId="0" xr:uid="{C5A49A25-E943-4AA2-B1ED-A1BDBDF7BF1B}">
      <text>
        <r>
          <rPr>
            <sz val="11"/>
            <rFont val="Calibri"/>
            <family val="2"/>
          </rPr>
          <t>=[Standard Price]</t>
        </r>
      </text>
    </comment>
    <comment ref="BR1" authorId="0" shapeId="0" xr:uid="{5F2FC76E-6C03-4D8F-AA17-8EE326F32786}">
      <text>
        <r>
          <rPr>
            <sz val="11"/>
            <rFont val="Calibri"/>
            <family val="2"/>
          </rPr>
          <t>[JLA POE Price]*[Total Quantity]</t>
        </r>
      </text>
    </comment>
    <comment ref="BS1" authorId="0" shapeId="0" xr:uid="{F5639991-AA0D-4286-8393-F2BCE967E3D8}">
      <text>
        <r>
          <rPr>
            <sz val="11"/>
            <rFont val="Calibri"/>
            <family val="2"/>
          </rPr>
          <t>=[Average Retail Price]</t>
        </r>
      </text>
    </comment>
    <comment ref="BT1" authorId="0" shapeId="0" xr:uid="{01DED5D2-FFE8-49F8-98AE-37684154FE97}">
      <text>
        <r>
          <rPr>
            <sz val="11"/>
            <rFont val="Calibri"/>
            <family val="2"/>
          </rPr>
          <t>([Customer Cost]-[LDP Cost])/[Customer Cost]</t>
        </r>
      </text>
    </comment>
    <comment ref="BU1" authorId="0" shapeId="0" xr:uid="{63C93F66-7896-47CC-A688-EDDF2C6253BB}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<sst xmlns="http://schemas.openxmlformats.org/spreadsheetml/2006/main" count="85" uniqueCount="84">
  <si>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</si>
  <si>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</si>
  <si>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</si>
  <si>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</si>
  <si>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</si>
  <si>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</si>
  <si>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</si>
  <si>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</si>
  <si>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</si>
  <si>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</si>
  <si>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</si>
  <si>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</si>
  <si>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</si>
  <si>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</si>
  <si>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</si>
  <si>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</si>
  <si>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</si>
  <si>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Customer Specific Attributes</t>
  </si>
  <si>
    <t>Unit of Measure</t>
  </si>
  <si>
    <t>Total Quantity</t>
  </si>
  <si>
    <t>UCCPM Price</t>
  </si>
  <si>
    <t>FOB Cost (RMB)</t>
  </si>
  <si>
    <t>Exchange Rate</t>
  </si>
  <si>
    <t>FOB Cost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</si>
  <si>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</si>
  <si>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</si>
  <si>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</si>
  <si>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</si>
  <si>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</si>
  <si>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</si>
  <si>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</si>
  <si>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IFC</t>
  </si>
  <si>
    <t>Inner Pack L (in)</t>
  </si>
  <si>
    <t>Inner Pack W (in)</t>
  </si>
  <si>
    <t>Inner Pack H (in)</t>
  </si>
  <si>
    <t>Inner Pack Gross Weight (kg)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</si>
  <si>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</si>
  <si>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</si>
  <si>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</si>
  <si>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</si>
  <si>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</si>
  <si>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</si>
  <si>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</si>
  <si>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</si>
  <si>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Cubic cm per Item</t>
  </si>
  <si>
    <t>Cubic ft per Item</t>
  </si>
  <si>
    <t>Ship8 Charge Rate</t>
  </si>
  <si>
    <t>Ship8 Charge $</t>
  </si>
  <si>
    <t>DA %</t>
  </si>
  <si>
    <t>DA $</t>
  </si>
  <si>
    <t>Warehouse Handling $</t>
  </si>
  <si>
    <t>Marketing %</t>
  </si>
  <si>
    <t>Marketing $</t>
  </si>
  <si>
    <t>Other Load</t>
  </si>
  <si>
    <t>Other Load %</t>
  </si>
  <si>
    <t>Other Load $</t>
  </si>
  <si>
    <t>Total Load $</t>
  </si>
  <si>
    <t>LDP Cost with Load $</t>
  </si>
  <si>
    <t>JLA Domestic MU%</t>
  </si>
  <si>
    <t>Standard Price</t>
  </si>
  <si>
    <t>Retail Marketing %</t>
  </si>
  <si>
    <t>Retail Marketing $</t>
  </si>
  <si>
    <t>Shipping Fee</t>
  </si>
  <si>
    <t>Total Cost w/ Retail Expenses</t>
  </si>
  <si>
    <t>Retail Markup %</t>
  </si>
  <si>
    <t>Average Retail Price</t>
  </si>
  <si>
    <t>Average Retail Markup %</t>
  </si>
  <si>
    <t>Customer Cost</t>
  </si>
  <si>
    <t>Suggested Retail Price</t>
  </si>
  <si>
    <t>MAP $</t>
  </si>
  <si>
    <t>Load % + Margin %</t>
  </si>
  <si>
    <t>Retailer Markup %</t>
  </si>
  <si>
    <t>Harbor House Blue</t>
  </si>
  <si>
    <t>COMFORTER (SET)</t>
  </si>
  <si>
    <t>Ellery</t>
  </si>
  <si>
    <t>3pcs Comforter set</t>
  </si>
  <si>
    <t>Comf/ Sham Face Yarn Dyed ,30x30+40/2 ( Ctn + CTN dyed ) / 76 x 59 
T144 Rev solid DYED. Comf with 250 GSM polyester filling, Visible Jump &amp; tack, sham face Engineered Cut.
Comf &amp; sham knife edge.</t>
  </si>
  <si>
    <t>Cotton</t>
  </si>
  <si>
    <t>Queen:92x92"/20x26"(2)</t>
  </si>
  <si>
    <t>Terracotta/Linen</t>
  </si>
  <si>
    <t>Piece</t>
  </si>
  <si>
    <t>Normal</t>
  </si>
  <si>
    <t>9404.40.1000</t>
  </si>
  <si>
    <t>Average Load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</si>
</sst>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0.000"/>
    <numFmt numFmtId="167" formatCode="&quot;$&quot;#,##0.0000"/>
    <numFmt numFmtId="168" formatCode="[$$-409]#,##0.00;\-[$$-409]#,##0.00"/>
    <numFmt numFmtId="169" formatCode="[$€-2]\ #,##0.00_);[Red]\([$€-2]\ #,##0.00\)"/>
    <numFmt numFmtId="170" formatCode="0.0%"/>
    <numFmt numFmtId="171" formatCode="\$#,##0.00"/>
  </numFmts>
  <fonts count="10" x14ac:knownFonts="1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2" applyAlignment="1">
      <alignment wrapText="1"/>
    </xf>
    <xf numFmtId="164" fontId="1" fillId="0" borderId="0" xfId="2" applyNumberFormat="1"/>
    <xf numFmtId="1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164" fontId="1" fillId="0" borderId="0" xfId="2" applyNumberFormat="1" applyAlignment="1">
      <alignment wrapText="1"/>
    </xf>
    <xf numFmtId="2" fontId="1" fillId="0" borderId="0" xfId="2" applyNumberFormat="1" applyAlignment="1">
      <alignment wrapText="1"/>
    </xf>
    <xf numFmtId="167" fontId="1" fillId="0" borderId="0" xfId="2" applyNumberFormat="1" applyAlignment="1">
      <alignment wrapText="1"/>
    </xf>
    <xf numFmtId="0" fontId="1" fillId="0" borderId="0" xfId="2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4" fillId="5" borderId="1" xfId="2" applyFont="1" applyFill="1" applyBorder="1" applyAlignment="1">
      <alignment horizontal="center" wrapText="1"/>
    </xf>
    <xf numFmtId="0" fontId="5" fillId="5" borderId="1" xfId="2" applyFont="1" applyFill="1" applyBorder="1" applyAlignment="1">
      <alignment horizontal="center" wrapText="1"/>
    </xf>
    <xf numFmtId="0" fontId="5" fillId="6" borderId="1" xfId="2" applyFont="1" applyFill="1" applyBorder="1" applyAlignment="1">
      <alignment horizontal="center" wrapText="1"/>
    </xf>
    <xf numFmtId="0" fontId="4" fillId="6" borderId="1" xfId="2" applyFont="1" applyFill="1" applyBorder="1" applyAlignment="1">
      <alignment horizontal="center" wrapText="1"/>
    </xf>
    <xf numFmtId="1" fontId="4" fillId="0" borderId="1" xfId="2" applyNumberFormat="1" applyFont="1" applyBorder="1" applyAlignment="1">
      <alignment horizontal="center" wrapText="1"/>
    </xf>
    <xf numFmtId="164" fontId="4" fillId="2" borderId="1" xfId="2" applyNumberFormat="1" applyFont="1" applyFill="1" applyBorder="1" applyAlignment="1">
      <alignment wrapText="1"/>
    </xf>
    <xf numFmtId="2" fontId="6" fillId="2" borderId="1" xfId="4" applyNumberFormat="1" applyFont="1" applyFill="1" applyBorder="1" applyAlignment="1">
      <alignment wrapText="1"/>
    </xf>
    <xf numFmtId="2" fontId="4" fillId="2" borderId="1" xfId="2" applyNumberFormat="1" applyFont="1" applyFill="1" applyBorder="1" applyAlignment="1">
      <alignment wrapText="1"/>
    </xf>
    <xf numFmtId="164" fontId="7" fillId="7" borderId="1" xfId="4" applyNumberFormat="1" applyFont="1" applyFill="1" applyBorder="1" applyAlignment="1">
      <alignment wrapText="1"/>
    </xf>
    <xf numFmtId="0" fontId="5" fillId="0" borderId="1" xfId="2" applyFont="1" applyBorder="1" applyAlignment="1">
      <alignment horizontal="center" wrapText="1"/>
    </xf>
    <xf numFmtId="165" fontId="4" fillId="0" borderId="1" xfId="2" applyNumberFormat="1" applyFont="1" applyBorder="1" applyAlignment="1">
      <alignment horizontal="center" wrapText="1"/>
    </xf>
    <xf numFmtId="2" fontId="4" fillId="0" borderId="1" xfId="2" applyNumberFormat="1" applyFont="1" applyBorder="1" applyAlignment="1">
      <alignment horizontal="center" wrapText="1"/>
    </xf>
    <xf numFmtId="166" fontId="6" fillId="0" borderId="1" xfId="4" applyNumberFormat="1" applyFont="1" applyBorder="1" applyAlignment="1">
      <alignment wrapText="1"/>
    </xf>
    <xf numFmtId="166" fontId="7" fillId="0" borderId="1" xfId="4" applyNumberFormat="1" applyFont="1" applyBorder="1" applyAlignment="1">
      <alignment horizontal="center" wrapText="1"/>
    </xf>
    <xf numFmtId="2" fontId="7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64" fontId="6" fillId="0" borderId="1" xfId="4" applyNumberFormat="1" applyFont="1" applyBorder="1" applyAlignment="1">
      <alignment wrapText="1"/>
    </xf>
    <xf numFmtId="10" fontId="4" fillId="0" borderId="1" xfId="2" applyNumberFormat="1" applyFont="1" applyBorder="1" applyAlignment="1">
      <alignment horizontal="center" wrapText="1"/>
    </xf>
    <xf numFmtId="164" fontId="6" fillId="6" borderId="1" xfId="4" applyNumberFormat="1" applyFont="1" applyFill="1" applyBorder="1" applyAlignment="1">
      <alignment wrapText="1"/>
    </xf>
    <xf numFmtId="2" fontId="6" fillId="0" borderId="1" xfId="4" applyNumberFormat="1" applyFont="1" applyBorder="1" applyAlignment="1">
      <alignment wrapText="1"/>
    </xf>
    <xf numFmtId="164" fontId="7" fillId="0" borderId="1" xfId="4" applyNumberFormat="1" applyFont="1" applyBorder="1" applyAlignment="1">
      <alignment wrapText="1"/>
    </xf>
    <xf numFmtId="164" fontId="6" fillId="3" borderId="1" xfId="4" applyNumberFormat="1" applyFont="1" applyFill="1" applyBorder="1" applyAlignment="1">
      <alignment wrapText="1"/>
    </xf>
    <xf numFmtId="10" fontId="6" fillId="3" borderId="1" xfId="4" applyNumberFormat="1" applyFont="1" applyFill="1" applyBorder="1" applyAlignment="1">
      <alignment wrapText="1"/>
    </xf>
    <xf numFmtId="164" fontId="6" fillId="8" borderId="1" xfId="4" applyNumberFormat="1" applyFont="1" applyFill="1" applyBorder="1" applyAlignment="1">
      <alignment wrapText="1"/>
    </xf>
    <xf numFmtId="10" fontId="7" fillId="3" borderId="2" xfId="4" applyNumberFormat="1" applyFont="1" applyFill="1" applyBorder="1" applyAlignment="1">
      <alignment wrapText="1"/>
    </xf>
    <xf numFmtId="164" fontId="7" fillId="0" borderId="2" xfId="4" applyNumberFormat="1" applyFont="1" applyBorder="1" applyAlignment="1">
      <alignment wrapText="1"/>
    </xf>
    <xf numFmtId="10" fontId="6" fillId="3" borderId="2" xfId="4" applyNumberFormat="1" applyFont="1" applyFill="1" applyBorder="1" applyAlignment="1">
      <alignment wrapText="1"/>
    </xf>
    <xf numFmtId="164" fontId="7" fillId="3" borderId="1" xfId="4" applyNumberFormat="1" applyFont="1" applyFill="1" applyBorder="1" applyAlignment="1">
      <alignment wrapText="1"/>
    </xf>
    <xf numFmtId="164" fontId="7" fillId="0" borderId="0" xfId="4" applyNumberFormat="1" applyFont="1" applyAlignment="1">
      <alignment wrapText="1"/>
    </xf>
    <xf numFmtId="167" fontId="8" fillId="4" borderId="1" xfId="4" applyNumberFormat="1" applyFont="1" applyFill="1" applyBorder="1" applyAlignment="1">
      <alignment wrapText="1"/>
    </xf>
    <xf numFmtId="164" fontId="8" fillId="4" borderId="1" xfId="4" applyNumberFormat="1" applyFont="1" applyFill="1" applyBorder="1" applyAlignment="1">
      <alignment wrapText="1"/>
    </xf>
    <xf numFmtId="10" fontId="8" fillId="4" borderId="1" xfId="4" applyNumberFormat="1" applyFont="1" applyFill="1" applyBorder="1" applyAlignment="1">
      <alignment wrapText="1"/>
    </xf>
    <xf numFmtId="0" fontId="1" fillId="0" borderId="1" xfId="2" applyBorder="1" applyAlignment="1">
      <alignment horizontal="center"/>
    </xf>
    <xf numFmtId="0" fontId="1" fillId="0" borderId="1" xfId="2" applyBorder="1"/>
    <xf numFmtId="168" fontId="1" fillId="0" borderId="1" xfId="2" applyNumberFormat="1" applyBorder="1"/>
    <xf numFmtId="169" fontId="1" fillId="0" borderId="1" xfId="2" applyNumberFormat="1" applyBorder="1"/>
    <xf numFmtId="1" fontId="1" fillId="0" borderId="1" xfId="2" applyNumberFormat="1" applyBorder="1"/>
    <xf numFmtId="164" fontId="1" fillId="0" borderId="2" xfId="2" applyNumberFormat="1" applyBorder="1" applyAlignment="1">
      <alignment horizontal="center" wrapText="1"/>
    </xf>
    <xf numFmtId="2" fontId="1" fillId="4" borderId="1" xfId="2" applyNumberFormat="1" applyFill="1" applyBorder="1"/>
    <xf numFmtId="2" fontId="1" fillId="0" borderId="2" xfId="2" applyNumberFormat="1" applyBorder="1"/>
    <xf numFmtId="164" fontId="1" fillId="0" borderId="1" xfId="2" applyNumberFormat="1" applyBorder="1"/>
    <xf numFmtId="165" fontId="1" fillId="0" borderId="1" xfId="2" applyNumberFormat="1" applyBorder="1"/>
    <xf numFmtId="2" fontId="1" fillId="0" borderId="1" xfId="2" applyNumberFormat="1" applyBorder="1"/>
    <xf numFmtId="166" fontId="1" fillId="4" borderId="1" xfId="2" applyNumberFormat="1" applyFill="1" applyBorder="1"/>
    <xf numFmtId="166" fontId="1" fillId="0" borderId="1" xfId="2" applyNumberFormat="1" applyBorder="1"/>
    <xf numFmtId="1" fontId="1" fillId="4" borderId="1" xfId="2" applyNumberFormat="1" applyFill="1" applyBorder="1"/>
    <xf numFmtId="3" fontId="1" fillId="0" borderId="1" xfId="2" applyNumberFormat="1" applyBorder="1"/>
    <xf numFmtId="164" fontId="1" fillId="4" borderId="1" xfId="2" applyNumberFormat="1" applyFill="1" applyBorder="1"/>
    <xf numFmtId="170" fontId="1" fillId="0" borderId="1" xfId="2" applyNumberFormat="1" applyBorder="1"/>
    <xf numFmtId="10" fontId="1" fillId="0" borderId="1" xfId="2" applyNumberFormat="1" applyBorder="1"/>
    <xf numFmtId="171" fontId="1" fillId="9" borderId="1" xfId="2" applyNumberFormat="1" applyFill="1" applyBorder="1" applyAlignment="1">
      <alignment horizontal="center" vertical="center"/>
    </xf>
    <xf numFmtId="164" fontId="2" fillId="0" borderId="1" xfId="2" applyNumberFormat="1" applyFont="1" applyBorder="1"/>
    <xf numFmtId="10" fontId="2" fillId="0" borderId="1" xfId="2" applyNumberFormat="1" applyFont="1" applyBorder="1"/>
    <xf numFmtId="10" fontId="0" fillId="4" borderId="1" xfId="5" applyNumberFormat="1" applyFont="1" applyFill="1" applyBorder="1" applyAlignment="1"/>
    <xf numFmtId="10" fontId="1" fillId="4" borderId="2" xfId="2" applyNumberFormat="1" applyFill="1" applyBorder="1"/>
    <xf numFmtId="164" fontId="9" fillId="4" borderId="3" xfId="1" applyNumberFormat="1" applyFont="1" applyFill="1" applyBorder="1" applyAlignment="1">
      <alignment horizontal="center" vertical="center"/>
    </xf>
    <xf numFmtId="10" fontId="1" fillId="4" borderId="1" xfId="2" applyNumberFormat="1" applyFill="1" applyBorder="1"/>
    <xf numFmtId="0" fontId="1" fillId="0" borderId="0" xfId="2"/>
    <xf numFmtId="165" fontId="1" fillId="0" borderId="0" xfId="2" applyNumberFormat="1" applyAlignment="1">
      <alignment wrapText="1"/>
    </xf>
    <xf numFmtId="166" fontId="1" fillId="0" borderId="0" xfId="2" applyNumberFormat="1" applyAlignment="1">
      <alignment wrapText="1"/>
    </xf>
  </cellXfs>
  <cellStyles count="6">
    <cellStyle name="Currency" xfId="1" builtinId="4"/>
    <cellStyle name="Normal" xfId="0" builtinId="0"/>
    <cellStyle name="Normal 2" xfId="2" xr:uid="{429C0B0A-C216-419E-A0F0-224785ED395B}"/>
    <cellStyle name="Normal 2 18 2" xfId="4" xr:uid="{CA715F35-0B5E-4893-BB8A-4DC042C1FDF0}"/>
    <cellStyle name="Percent 2" xfId="5" xr:uid="{5499C93B-D303-4439-A38B-DE50E6B1343F}"/>
    <cellStyle name="样式 1 2" xfId="3" xr:uid="{C2291F7C-0D04-4981-8785-29C95957FD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2026_HHL_Domestic_-3PC_Hayden_Quilt_Set_260429.xlsx" TargetMode="External"/><Relationship Id="rId1" Type="http://schemas.openxmlformats.org/officeDocument/2006/relationships/externalLinkPath" Target="2026_HHL_Domestic_-3PC_Hayden_Quilt_Set_260429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Desktop/Project/13.%20UCT%20&#24037;&#20316;&#20248;&#21270;%20-%20Anna%20Ying/&#26679;&#34920;/Commitment/MIS%20HHL/2026%20HHL%20Domestic%20(1).xlsx" TargetMode="External"/><Relationship Id="rId2" Type="http://schemas.openxmlformats.org/officeDocument/2006/relationships/externalLinkPath" Target="file:///C:\Users\heather.zhu\Desktop\Project\13.%20UCT%20&#24037;&#20316;&#20248;&#21270;%20-%20Anna%20Ying\&#26679;&#34920;\Commitment\MIS%20HHL\2026%20HHL%20Domestic%20(1).xlsx" TargetMode="External"/><Relationship Id="rId1" Type="http://schemas.openxmlformats.org/officeDocument/2006/relationships/externalLinkPath" Target="/Users/heather.zhu/Desktop/Project/13.%20UCT%20&#24037;&#20316;&#20248;&#21270;%20-%20Anna%20Ying/&#26679;&#34920;/Commitment/MIS%20HHL/2026%20HHL%20Domestic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Documents%20and%20Settings\kathy.li\Local%20Settings\Temporary%20Internet%20Files\Content.Outlook\7E91LGYA\bombay%20minkberber%20ex%20china%207-1-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Users\gaellyns\Desktop\Copy%20of%20PO%20Worksheet%20Bundle16-Linens-Textiles-02_23_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Fall%2012%20development\D65%20Holiday\Line%20P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Documents%20and%20Settings\zhangjun\Local%20Settings\Temporary%20Internet%20Files\Content.Outlook\YD2T8D84\ee%20cold%20weather%20ex%206-28%20%207-26%20-30%209-27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E&amp;E Pricing Structure"/>
      <sheetName val="ValueSelect"/>
    </sheetNames>
    <sheetDataSet>
      <sheetData sheetId="0" refreshError="1"/>
      <sheetData sheetId="1" refreshError="1"/>
      <sheetData sheetId="2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E&amp;E Pricing Structure"/>
      <sheetName val="ValueSelect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196E6-FA59-4136-BB23-63B7F467879C}">
  <dimension ref="A1:BU2"/>
  <sheetViews>
    <sheetView tabSelected="1" zoomScaleNormal="100" workbookViewId="0">
      <selection activeCell="H9" sqref="H9"/>
    </sheetView>
  </sheetViews>
  <sheetFormatPr defaultColWidth="9.1796875" defaultRowHeight="14.5" x14ac:dyDescent="0.35"/>
  <cols>
    <col min="1" max="1" width="10.1796875" style="8" customWidth="1"/>
    <col min="2" max="2" width="10" style="1" customWidth="1"/>
    <col min="3" max="3" width="12.453125" style="1" customWidth="1"/>
    <col min="4" max="4" width="12.81640625" style="1" customWidth="1"/>
    <col min="5" max="5" width="9.08984375" style="1" customWidth="1"/>
    <col min="6" max="6" width="15.54296875" style="1" customWidth="1"/>
    <col min="7" max="7" width="9.1796875" style="1" customWidth="1"/>
    <col min="8" max="8" width="19.453125" style="1" customWidth="1"/>
    <col min="9" max="9" width="21" style="1" customWidth="1"/>
    <col min="10" max="10" width="11.1796875" style="1" customWidth="1"/>
    <col min="11" max="11" width="12.36328125" style="1" customWidth="1"/>
    <col min="12" max="12" width="18" style="1" customWidth="1"/>
    <col min="13" max="13" width="6.81640625" style="1" customWidth="1"/>
    <col min="14" max="16" width="8.81640625" style="1" customWidth="1"/>
    <col min="17" max="17" width="8.81640625" style="5" customWidth="1"/>
    <col min="18" max="18" width="11.08984375" style="5" customWidth="1"/>
    <col min="19" max="19" width="9.453125" style="1" customWidth="1"/>
    <col min="20" max="20" width="11.7265625" style="3" customWidth="1"/>
    <col min="21" max="21" width="8.1796875" style="68" customWidth="1"/>
    <col min="22" max="23" width="8.7265625" style="6" customWidth="1"/>
    <col min="24" max="24" width="12.36328125" style="68" customWidth="1"/>
    <col min="25" max="25" width="9.81640625" style="68" customWidth="1"/>
    <col min="26" max="26" width="9" style="68" customWidth="1"/>
    <col min="27" max="27" width="6.26953125" style="3" customWidth="1"/>
    <col min="28" max="28" width="7.90625" style="6" customWidth="1"/>
    <col min="29" max="29" width="11.453125" style="6" customWidth="1"/>
    <col min="30" max="30" width="9.81640625" style="3" customWidth="1"/>
    <col min="31" max="32" width="7.81640625" style="1" customWidth="1"/>
    <col min="33" max="33" width="9" style="68" customWidth="1"/>
    <col min="34" max="34" width="9" style="3" customWidth="1"/>
    <col min="35" max="35" width="9" style="6" customWidth="1"/>
    <col min="36" max="36" width="10" style="69" customWidth="1"/>
    <col min="37" max="37" width="9" style="5" customWidth="1"/>
    <col min="38" max="38" width="14.1796875" style="1" customWidth="1"/>
    <col min="39" max="39" width="8.453125" style="4" customWidth="1"/>
    <col min="40" max="40" width="10.7265625" style="5" customWidth="1"/>
    <col min="41" max="41" width="11.26953125" style="5" customWidth="1"/>
    <col min="42" max="42" width="11.54296875" style="5" customWidth="1"/>
    <col min="43" max="43" width="8.26953125" style="5" customWidth="1"/>
    <col min="44" max="44" width="11.54296875" style="4" customWidth="1"/>
    <col min="45" max="46" width="11.54296875" style="6" customWidth="1"/>
    <col min="47" max="47" width="9.1796875" style="6" customWidth="1"/>
    <col min="48" max="48" width="8.1796875" style="4" customWidth="1"/>
    <col min="49" max="49" width="10.81640625" style="5" customWidth="1"/>
    <col min="50" max="50" width="8.1796875" style="4" customWidth="1"/>
    <col min="51" max="51" width="10.7265625" style="4" customWidth="1"/>
    <col min="52" max="52" width="9.26953125" style="5" customWidth="1"/>
    <col min="53" max="53" width="6.90625" style="5" customWidth="1"/>
    <col min="54" max="54" width="9.1796875" style="5" customWidth="1"/>
    <col min="55" max="55" width="7.453125" style="5" customWidth="1"/>
    <col min="56" max="56" width="7.7265625" style="5" customWidth="1"/>
    <col min="57" max="57" width="11.36328125" style="5" customWidth="1"/>
    <col min="58" max="58" width="11.90625" style="1" customWidth="1"/>
    <col min="59" max="59" width="11.26953125" style="7" customWidth="1"/>
    <col min="60" max="60" width="9.90625" style="5" customWidth="1"/>
    <col min="61" max="61" width="15" style="4" customWidth="1"/>
    <col min="62" max="62" width="10.1796875" style="5" customWidth="1"/>
    <col min="63" max="63" width="8.90625" style="5" customWidth="1"/>
    <col min="64" max="64" width="10.90625" style="5" customWidth="1"/>
    <col min="65" max="65" width="8.08984375" style="4" customWidth="1"/>
    <col min="66" max="68" width="10.36328125" style="5" customWidth="1"/>
    <col min="69" max="69" width="12.453125" style="1" customWidth="1"/>
    <col min="70" max="70" width="10.36328125" style="1" customWidth="1"/>
    <col min="71" max="71" width="9.6328125" style="1" customWidth="1"/>
    <col min="72" max="72" width="13.36328125" style="1" customWidth="1"/>
    <col min="73" max="73" width="13.36328125" style="4" customWidth="1"/>
    <col min="74" max="16384" width="9.1796875" style="1"/>
  </cols>
  <sheetData>
    <row r="1" spans="1:73" ht="58" customHeight="1" x14ac:dyDescent="0.35">
      <c r="A1" s="9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5</v>
      </c>
      <c r="G1" s="10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23</v>
      </c>
      <c r="Y1" s="19" t="s">
        <v>24</v>
      </c>
      <c r="Z1" s="20" t="s">
        <v>25</v>
      </c>
      <c r="AA1" s="20" t="s">
        <v>26</v>
      </c>
      <c r="AB1" s="20" t="s">
        <v>27</v>
      </c>
      <c r="AC1" s="21" t="s">
        <v>28</v>
      </c>
      <c r="AD1" s="14" t="s">
        <v>29</v>
      </c>
      <c r="AE1" s="22" t="s">
        <v>30</v>
      </c>
      <c r="AF1" s="23" t="s">
        <v>31</v>
      </c>
      <c r="AG1" s="20" t="s">
        <v>32</v>
      </c>
      <c r="AH1" s="20" t="s">
        <v>33</v>
      </c>
      <c r="AI1" s="20" t="s">
        <v>34</v>
      </c>
      <c r="AJ1" s="21" t="s">
        <v>35</v>
      </c>
      <c r="AK1" s="24" t="s">
        <v>36</v>
      </c>
      <c r="AL1" s="25" t="s">
        <v>37</v>
      </c>
      <c r="AM1" s="9" t="s">
        <v>38</v>
      </c>
      <c r="AN1" s="26" t="s">
        <v>39</v>
      </c>
      <c r="AO1" s="9" t="s">
        <v>40</v>
      </c>
      <c r="AP1" s="27" t="s">
        <v>41</v>
      </c>
      <c r="AQ1" s="28" t="s">
        <v>42</v>
      </c>
      <c r="AR1" s="26" t="s">
        <v>43</v>
      </c>
      <c r="AS1" s="29" t="s">
        <v>44</v>
      </c>
      <c r="AT1" s="29" t="s">
        <v>45</v>
      </c>
      <c r="AU1" s="21" t="s">
        <v>46</v>
      </c>
      <c r="AV1" s="26" t="s">
        <v>47</v>
      </c>
      <c r="AW1" s="27" t="s">
        <v>48</v>
      </c>
      <c r="AX1" s="26" t="s">
        <v>49</v>
      </c>
      <c r="AY1" s="26" t="s">
        <v>50</v>
      </c>
      <c r="AZ1" s="27" t="s">
        <v>51</v>
      </c>
      <c r="BA1" s="26" t="s">
        <v>52</v>
      </c>
      <c r="BB1" s="30" t="s">
        <v>53</v>
      </c>
      <c r="BC1" s="27" t="s">
        <v>54</v>
      </c>
      <c r="BD1" s="26" t="s">
        <v>55</v>
      </c>
      <c r="BE1" s="26" t="s">
        <v>56</v>
      </c>
      <c r="BF1" s="31" t="s">
        <v>57</v>
      </c>
      <c r="BG1" s="32" t="s">
        <v>58</v>
      </c>
      <c r="BH1" s="33" t="s">
        <v>59</v>
      </c>
      <c r="BI1" s="34" t="s">
        <v>60</v>
      </c>
      <c r="BJ1" s="26" t="s">
        <v>61</v>
      </c>
      <c r="BK1" s="35" t="s">
        <v>62</v>
      </c>
      <c r="BL1" s="31" t="s">
        <v>63</v>
      </c>
      <c r="BM1" s="36" t="s">
        <v>64</v>
      </c>
      <c r="BN1" s="37" t="s">
        <v>65</v>
      </c>
      <c r="BO1" s="37" t="s">
        <v>66</v>
      </c>
      <c r="BP1" s="38"/>
      <c r="BQ1" s="39" t="s">
        <v>67</v>
      </c>
      <c r="BR1" s="40" t="s">
        <v>68</v>
      </c>
      <c r="BS1" s="39" t="s">
        <v>69</v>
      </c>
      <c r="BT1" s="40" t="s">
        <v>70</v>
      </c>
      <c r="BU1" s="41" t="s">
        <v>71</v>
      </c>
    </row>
    <row r="2" spans="1:73" s="67" customFormat="1" x14ac:dyDescent="0.35">
      <c r="A2" s="42">
        <v>1</v>
      </c>
      <c r="B2" s="43"/>
      <c r="C2" s="43"/>
      <c r="D2" s="43" t="s">
        <v>72</v>
      </c>
      <c r="E2" s="43"/>
      <c r="F2" s="43" t="s">
        <v>73</v>
      </c>
      <c r="G2" s="44" t="s">
        <v>74</v>
      </c>
      <c r="H2" s="43" t="s">
        <v>75</v>
      </c>
      <c r="I2" s="43" t="s">
        <v>75</v>
      </c>
      <c r="J2" s="42" t="s">
        <v>76</v>
      </c>
      <c r="K2" s="43" t="s">
        <v>77</v>
      </c>
      <c r="L2" s="43" t="s">
        <v>78</v>
      </c>
      <c r="M2" s="43" t="s">
        <v>79</v>
      </c>
      <c r="N2" s="43"/>
      <c r="O2" s="45"/>
      <c r="P2" s="45"/>
      <c r="Q2" s="43"/>
      <c r="R2" s="43"/>
      <c r="S2" s="43" t="s">
        <v>80</v>
      </c>
      <c r="T2" s="46">
        <v>204</v>
      </c>
      <c r="U2" s="47"/>
      <c r="V2" s="48">
        <f>IF(W2="","",X2*W2)</f>
        <v>225.34199999999998</v>
      </c>
      <c r="W2" s="49">
        <v>8.1</v>
      </c>
      <c r="X2" s="50">
        <v>27.82</v>
      </c>
      <c r="Y2" s="43" t="s">
        <v>81</v>
      </c>
      <c r="Z2" s="51">
        <v>58.5</v>
      </c>
      <c r="AA2" s="51">
        <v>53.5</v>
      </c>
      <c r="AB2" s="51">
        <v>26</v>
      </c>
      <c r="AC2" s="52"/>
      <c r="AD2" s="46">
        <v>1</v>
      </c>
      <c r="AE2" s="53">
        <f t="shared" ref="AE2" si="0">IF(Z2="","",Z2*AA2*AB2/1000000)</f>
        <v>8.1373500000000001E-2</v>
      </c>
      <c r="AF2" s="54"/>
      <c r="AG2" s="51"/>
      <c r="AH2" s="51"/>
      <c r="AI2" s="51"/>
      <c r="AJ2" s="52"/>
      <c r="AK2" s="52">
        <v>65</v>
      </c>
      <c r="AL2" s="55">
        <f t="shared" ref="AL2" si="1">IF(AD2="","",AK2/AE2*AD2)</f>
        <v>798.78584551481742</v>
      </c>
      <c r="AM2" s="56">
        <v>4050</v>
      </c>
      <c r="AN2" s="57">
        <f>IF(ISERROR(AM2/AL2),"",AM2/AL2)</f>
        <v>5.070195</v>
      </c>
      <c r="AO2" s="43" t="s">
        <v>82</v>
      </c>
      <c r="AP2" s="58">
        <v>0.23400000000000001</v>
      </c>
      <c r="AQ2" s="57">
        <f t="shared" ref="AQ2" si="2">IF(ISERROR(X2*AP2),"",X2*AP2)</f>
        <v>6.5098800000000008</v>
      </c>
      <c r="AR2" s="57">
        <f t="shared" ref="AR2" si="3">IF(ISERROR(X2+AN2+AQ2),"",X2+AN2+AQ2)</f>
        <v>39.400075000000001</v>
      </c>
      <c r="AS2" s="48">
        <f>IF(ISERROR(Z2*AA2*AB2/AD2),"",Z2*AA2*AB2/AD2)</f>
        <v>81373.5</v>
      </c>
      <c r="AT2" s="48">
        <f>IF(ISERROR(AS2/28316.847),"",AS2/28316.847)</f>
        <v>2.8736779910559958</v>
      </c>
      <c r="AU2" s="52">
        <v>4</v>
      </c>
      <c r="AV2" s="57">
        <f>IF(ISERROR(AT2*AU2),"",AT2*AU2)</f>
        <v>11.494711964223983</v>
      </c>
      <c r="AW2" s="59">
        <v>0.1</v>
      </c>
      <c r="AX2" s="57">
        <f t="shared" ref="AX2" si="4">IF(ISERROR(BH2*AW2),"",BH2*AW2)</f>
        <v>11.499500000000001</v>
      </c>
      <c r="AY2" s="60">
        <f>IF(AT2="","",((IF(AT2&lt;0.6,'[1]E&amp;E Pricing Structure'!$D$11,IF(AT2&lt;1.2,'[1]E&amp;E Pricing Structure'!$D$12,IF(AT2&lt;1.8,'[1]E&amp;E Pricing Structure'!$D$13,IF(AT2&lt;2.7,'[1]E&amp;E Pricing Structure'!$D$14,IF(AT2&lt;4.8,'[1]E&amp;E Pricing Structure'!$D$15,IF(AT2&lt;12.5,'[1]E&amp;E Pricing Structure'!$D$16,IF(AT2&lt;50,'[1]E&amp;E Pricing Structure'!$D$17,'[1]E&amp;E Pricing Structure'!$D$18))))))))+(IF(AT2&lt;0.6,'[1]E&amp;E Pricing Structure'!$D$30,IF(AT2&lt;1.2,'[1]E&amp;E Pricing Structure'!$D$31,IF(AT2&lt;1.8,'[1]E&amp;E Pricing Structure'!$D$32,IF(AT2&lt;2.7,'[1]E&amp;E Pricing Structure'!$D$33,IF(AT2&lt;4.8,'[1]E&amp;E Pricing Structure'!$D$34,IF(AT2&lt;12.5,'[1]E&amp;E Pricing Structure'!$D$35,IF(AT2&lt;50,'[1]E&amp;E Pricing Structure'!$D$36,'[1]E&amp;E Pricing Structure'!$D$37)))))))))/AD2)</f>
        <v>6.8</v>
      </c>
      <c r="AZ2" s="59">
        <v>0</v>
      </c>
      <c r="BA2" s="57">
        <f>IF(ISERROR(BH2*AZ2),"",BH2*AZ2)</f>
        <v>0</v>
      </c>
      <c r="BB2" s="61" t="s">
        <v>83</v>
      </c>
      <c r="BC2" s="62">
        <v>0.15</v>
      </c>
      <c r="BD2" s="57">
        <f>IF(ISERROR(BH2*BC2),"",BH2*BC2)</f>
        <v>17.24925</v>
      </c>
      <c r="BE2" s="57">
        <f>IF(ISERROR(AV2+AX2+AY2+BA2+BD2),"",AV2+AX2+AY2+BA2+BD2)</f>
        <v>47.043461964223987</v>
      </c>
      <c r="BF2" s="57">
        <f t="shared" ref="BF2" si="5">IF(ISERROR(AR2+BE2),"",AR2+BE2)</f>
        <v>86.443536964223995</v>
      </c>
      <c r="BG2" s="63">
        <f t="shared" ref="BG2" si="6">IF(ISERROR((BH2-BF2)/BH2),"",(BH2-BF2)/BH2)</f>
        <v>0.2482843865887735</v>
      </c>
      <c r="BH2" s="57">
        <f>IF(BN2="","",BN2*(1-BO2))</f>
        <v>114.995</v>
      </c>
      <c r="BI2" s="59">
        <v>0.3</v>
      </c>
      <c r="BJ2" s="57">
        <f>IF(BI2="","",BN2*BI2)</f>
        <v>68.997</v>
      </c>
      <c r="BK2" s="50">
        <v>15</v>
      </c>
      <c r="BL2" s="57">
        <f>IF(ISERROR(BF2+BJ2+BK2),"",BF2+BJ2+BK2)</f>
        <v>170.44053696422401</v>
      </c>
      <c r="BM2" s="64">
        <f>IF(BN2="","",(BN2-BL2)/BN2)</f>
        <v>0.25892196632799686</v>
      </c>
      <c r="BN2" s="50">
        <v>229.99</v>
      </c>
      <c r="BO2" s="62">
        <v>0.5</v>
      </c>
      <c r="BP2" s="2"/>
      <c r="BQ2" s="57">
        <f>BH2</f>
        <v>114.995</v>
      </c>
      <c r="BR2" s="65">
        <f>IF(BS2="","",CEILING(BS2/0.9 - 0.01, 10) - 0.01)</f>
        <v>259.99</v>
      </c>
      <c r="BS2" s="57">
        <f>IF(BN2="","",BN2)</f>
        <v>229.99</v>
      </c>
      <c r="BT2" s="66">
        <f t="shared" ref="BT2" si="7">IF(BQ2="","",(BQ2-AR2)/BQ2)</f>
        <v>0.65737575546762905</v>
      </c>
      <c r="BU2" s="66">
        <f>IF(BR2="","",(BR2-BQ2)/BR2)</f>
        <v>0.55769452671256592</v>
      </c>
    </row>
  </sheetData>
  <sheetProtection insertRows="0" deleteRows="0" sort="0"/>
  <protectedRanges>
    <protectedRange sqref="AY2:BK2 A2:B2 AE2:AF2 D2:E2 A4:B86 D4:E86 C2:C85 AQ2:AT2 K3:S85 AY3:BE85 AK2:AL2 F2:J85 U3:AT85 BM2 AU2:AX85 V2:Y2 L2:S2 AN2" name="Range1"/>
    <protectedRange sqref="AG2:AJ2 Z2:AC2" name="Range1_2"/>
    <protectedRange sqref="AM2" name="Range1_3"/>
    <protectedRange sqref="AO2:AP2" name="Range1_4"/>
    <protectedRange sqref="T2" name="Range1_6"/>
    <protectedRange sqref="K2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2026-04-30T18:03:38Z</dcterms:created>
  <dcterms:modified xsi:type="dcterms:W3CDTF">2026-04-30T18:06:16Z</dcterms:modified>
</cp:coreProperties>
</file>