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5FB744E-FFCF-4C30-8E7D-F91FB6226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W3" i="5" s="1"/>
  <c r="AB3" i="5"/>
  <c r="AC3" i="5" s="1"/>
  <c r="AE3" i="5" s="1"/>
  <c r="AX2" i="5"/>
  <c r="AW2" i="5" s="1"/>
  <c r="AB2" i="5"/>
  <c r="AC2" i="5" s="1"/>
  <c r="AE2" i="5" s="1"/>
  <c r="AS3" i="5" l="1"/>
  <c r="AK3" i="5"/>
  <c r="AO3" i="5"/>
  <c r="AM3" i="5"/>
  <c r="AO2" i="5"/>
  <c r="AM2" i="5"/>
  <c r="AS2" i="5"/>
  <c r="AK2" i="5"/>
  <c r="AP2" i="5"/>
  <c r="AH2" i="5"/>
  <c r="AI2" i="5" s="1"/>
  <c r="AH3" i="5"/>
  <c r="AI3" i="5" s="1"/>
  <c r="AP3" i="5"/>
  <c r="AT3" i="5" l="1"/>
  <c r="AU3" i="5" s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<sst xmlns="http://schemas.openxmlformats.org/spreadsheetml/2006/main" count="81" uniqueCount="71">
  <si>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</si>
  <si>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</si>
  <si>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</si>
  <si>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</si>
  <si>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</si>
  <si>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</si>
  <si>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</si>
  <si>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</si>
  <si>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</si>
  <si>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</si>
  <si>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</si>
  <si>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</si>
  <si>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</si>
  <si>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</si>
  <si>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</si>
  <si>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</si>
  <si>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</si>
  <si>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</si>
  <si>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</si>
  <si>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</si>
  <si>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</si>
  <si>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</si>
  <si>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</si>
  <si>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</si>
  <si>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</si>
  <si>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</si>
  <si>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</si>
  <si>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</si>
  <si>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</si>
  <si>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</si>
  <si>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</si>
  <si>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</si>
  <si>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</si>
  <si>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</si>
  <si>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</si>
  <si>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</si>
  <si>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</si>
  <si>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</si>
  <si>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</si>
  <si>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</si>
  <si>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</si>
  <si>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</si>
  <si>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</si>
  <si>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</si>
  <si>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</si>
  <si>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</si>
  <si>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</si>
  <si>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</si>
  <si>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</si>
  <si>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</si>
  <si>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</si>
  <si>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</si>
  <si>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</si>
  <si>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</si>
  <si>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</si>
  <si>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</si>
  <si>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</si>
  <si>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29AM0034P-A</t>
  </si>
  <si>
    <t>Game</t>
  </si>
  <si>
    <t>100% Polyester Comforter</t>
  </si>
  <si>
    <t>Polyester Microfiber</t>
  </si>
  <si>
    <t>Navy</t>
  </si>
  <si>
    <t>Set</t>
  </si>
  <si>
    <t>Compressed/Knocked Down</t>
  </si>
  <si>
    <t>9404.40.9022</t>
  </si>
  <si>
    <t>29AM0014P3-A</t>
  </si>
  <si>
    <r>
      <t xml:space="preserve">Comforter/Shams Face 95gsm MF. ditital panel print w/ plush applique. Back 95gsm solid MF. Filling 200gsm poly
Decpillow: Polye cover with poly filling
</t>
    </r>
    <r>
      <rPr>
        <sz val="10"/>
        <color rgb="FFFF0000"/>
        <rFont val="Calibri"/>
        <family val="2"/>
      </rPr>
      <t>Pillowcase: 95gsm solid MF.</t>
    </r>
  </si>
  <si>
    <t>100% Polyester Comforter</t>
    <phoneticPr fontId="10" type="noConversion"/>
  </si>
  <si>
    <t>100%  Polyester Applique Comforter Set</t>
    <phoneticPr fontId="10" type="noConversion"/>
  </si>
  <si>
    <r>
      <t>Twin
1 Comforter:68"W x 90"L
1 Standard Sham:20"W x 26"L
1 Decpillow: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14"W x 9.5"L x 1.5"D
</t>
    </r>
    <r>
      <rPr>
        <sz val="10"/>
        <color rgb="FFFF0000"/>
        <rFont val="Calibri"/>
        <family val="2"/>
      </rPr>
      <t>1 Pillowcase: 20"W x 30"L</t>
    </r>
    <phoneticPr fontId="10" type="noConversion"/>
  </si>
  <si>
    <r>
      <t xml:space="preserve">Queen
1 Comforter:90"W x 90"L
2 Standard Shams:20"W x 26"L(2)
1 Decpillow: 14"W x 9.5"L x 1.5"D
</t>
    </r>
    <r>
      <rPr>
        <sz val="10"/>
        <color rgb="FFFF0000"/>
        <rFont val="Calibri"/>
        <family val="2"/>
      </rPr>
      <t>2 Pillowcases: 20"W x 30"L(2)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</si>
</sst>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_(&quot;$&quot;* #,##0.00_);_(&quot;$&quot;* \(#,##0.00\);_(&quot;$&quot;* &quot;-&quot;??_);_(@_)"/>
    <numFmt numFmtId="178" formatCode="[$$-481]#,##0.00_);[Red]\([$$-481]#,##0.00\)"/>
    <numFmt numFmtId="179" formatCode="[$-409]dd/mmm/yy;@"/>
    <numFmt numFmtId="180" formatCode="&quot;$&quot;#,##0.00"/>
    <numFmt numFmtId="182" formatCode="[$¥-478]#,##0.00"/>
    <numFmt numFmtId="183" formatCode="0.0"/>
    <numFmt numFmtId="184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6" fillId="0" borderId="0"/>
    <xf numFmtId="178" fontId="4" fillId="0" borderId="0"/>
    <xf numFmtId="0" fontId="2" fillId="0" borderId="0"/>
    <xf numFmtId="0" fontId="9" fillId="0" borderId="0">
      <alignment vertical="center"/>
    </xf>
    <xf numFmtId="179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2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80" fontId="6" fillId="0" borderId="0" xfId="3" applyNumberFormat="1" applyAlignment="1">
      <alignment wrapText="1"/>
    </xf>
    <xf numFmtId="183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4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182" fontId="1" fillId="4" borderId="1" xfId="3" applyNumberFormat="1" applyFont="1" applyFill="1" applyBorder="1" applyAlignment="1">
      <alignment horizontal="center" wrapText="1"/>
    </xf>
    <xf numFmtId="2" fontId="1" fillId="4" borderId="1" xfId="3" applyNumberFormat="1" applyFont="1" applyFill="1" applyBorder="1" applyAlignment="1">
      <alignment horizontal="center" wrapText="1"/>
    </xf>
    <xf numFmtId="180" fontId="7" fillId="4" borderId="1" xfId="5" applyNumberFormat="1" applyFont="1" applyFill="1" applyBorder="1" applyAlignment="1">
      <alignment wrapText="1"/>
    </xf>
    <xf numFmtId="180" fontId="1" fillId="6" borderId="2" xfId="3" applyNumberFormat="1" applyFont="1" applyFill="1" applyBorder="1" applyAlignment="1">
      <alignment horizontal="center" wrapText="1"/>
    </xf>
    <xf numFmtId="180" fontId="1" fillId="4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3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4" fontId="7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80" fontId="7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0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80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5" fillId="3" borderId="1" xfId="3" applyFont="1" applyFill="1" applyBorder="1" applyAlignment="1">
      <alignment horizontal="center" wrapText="1"/>
    </xf>
    <xf numFmtId="0" fontId="0" fillId="3" borderId="0" xfId="0" applyFill="1"/>
    <xf numFmtId="0" fontId="5" fillId="3" borderId="1" xfId="3" applyFont="1" applyFill="1" applyBorder="1" applyAlignment="1">
      <alignment wrapText="1"/>
    </xf>
    <xf numFmtId="182" fontId="5" fillId="3" borderId="1" xfId="3" applyNumberFormat="1" applyFont="1" applyFill="1" applyBorder="1" applyAlignment="1">
      <alignment wrapText="1"/>
    </xf>
    <xf numFmtId="2" fontId="5" fillId="3" borderId="1" xfId="3" applyNumberFormat="1" applyFont="1" applyFill="1" applyBorder="1" applyAlignment="1">
      <alignment wrapText="1"/>
    </xf>
    <xf numFmtId="180" fontId="5" fillId="3" borderId="1" xfId="1" applyNumberFormat="1" applyFont="1" applyFill="1" applyBorder="1" applyAlignment="1">
      <alignment wrapText="1"/>
    </xf>
    <xf numFmtId="180" fontId="5" fillId="3" borderId="2" xfId="3" applyNumberFormat="1" applyFont="1" applyFill="1" applyBorder="1" applyAlignment="1">
      <alignment wrapText="1"/>
    </xf>
    <xf numFmtId="180" fontId="5" fillId="3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183" fontId="5" fillId="3" borderId="1" xfId="3" applyNumberFormat="1" applyFont="1" applyFill="1" applyBorder="1" applyAlignment="1">
      <alignment wrapText="1"/>
    </xf>
    <xf numFmtId="1" fontId="5" fillId="3" borderId="1" xfId="3" applyNumberFormat="1" applyFont="1" applyFill="1" applyBorder="1" applyAlignment="1">
      <alignment wrapText="1"/>
    </xf>
    <xf numFmtId="184" fontId="5" fillId="3" borderId="1" xfId="3" applyNumberFormat="1" applyFont="1" applyFill="1" applyBorder="1" applyAlignment="1">
      <alignment wrapText="1"/>
    </xf>
    <xf numFmtId="10" fontId="5" fillId="3" borderId="1" xfId="3" applyNumberFormat="1" applyFont="1" applyFill="1" applyBorder="1" applyAlignment="1">
      <alignment wrapText="1"/>
    </xf>
    <xf numFmtId="10" fontId="5" fillId="3" borderId="1" xfId="8" applyNumberFormat="1" applyFont="1" applyFill="1" applyBorder="1" applyAlignment="1">
      <alignment wrapText="1"/>
    </xf>
    <xf numFmtId="1" fontId="8" fillId="3" borderId="1" xfId="3" applyNumberFormat="1" applyFont="1" applyFill="1" applyBorder="1" applyAlignment="1">
      <alignment wrapText="1"/>
    </xf>
    <xf numFmtId="0" fontId="5" fillId="3" borderId="0" xfId="3" applyFont="1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F9" sqref="F9"/>
    </sheetView>
  </sheetViews>
  <sheetFormatPr defaultColWidth="9.140625" defaultRowHeight="15"/>
  <cols>
    <col min="1" max="1" width="10.140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23.140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3" width="12.140625" style="7" customWidth="1"/>
    <col min="54" max="16384" width="9.140625" style="2"/>
  </cols>
  <sheetData>
    <row r="1" spans="1:55" ht="63.4" customHeight="1">
      <c r="A1" s="10" t="s">
        <v>4</v>
      </c>
      <c r="B1" s="10" t="s">
        <v>5</v>
      </c>
      <c r="C1" s="11" t="s">
        <v>6</v>
      </c>
      <c r="D1" s="12" t="s">
        <v>0</v>
      </c>
      <c r="E1" s="12" t="s">
        <v>2</v>
      </c>
      <c r="F1" s="13" t="s">
        <v>7</v>
      </c>
      <c r="G1" s="11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1" t="s">
        <v>15</v>
      </c>
      <c r="O1" s="11" t="s">
        <v>16</v>
      </c>
      <c r="P1" s="14" t="s">
        <v>17</v>
      </c>
      <c r="Q1" s="15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1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0" t="s">
        <v>31</v>
      </c>
      <c r="AE1" s="26" t="s">
        <v>32</v>
      </c>
      <c r="AF1" s="10" t="s">
        <v>33</v>
      </c>
      <c r="AG1" s="27" t="s">
        <v>34</v>
      </c>
      <c r="AH1" s="26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6" t="s">
        <v>43</v>
      </c>
      <c r="AQ1" s="20" t="s">
        <v>44</v>
      </c>
      <c r="AR1" s="27" t="s">
        <v>45</v>
      </c>
      <c r="AS1" s="26" t="s">
        <v>46</v>
      </c>
      <c r="AT1" s="26" t="s">
        <v>47</v>
      </c>
      <c r="AU1" s="28" t="s">
        <v>48</v>
      </c>
      <c r="AV1" s="29" t="s">
        <v>49</v>
      </c>
      <c r="AW1" s="28" t="s">
        <v>50</v>
      </c>
      <c r="AX1" s="28" t="s">
        <v>51</v>
      </c>
      <c r="AY1" s="30" t="s">
        <v>52</v>
      </c>
      <c r="AZ1" s="31" t="s">
        <v>53</v>
      </c>
      <c r="BA1" s="23" t="s">
        <v>54</v>
      </c>
      <c r="BB1" s="2" t="s">
        <v>55</v>
      </c>
      <c r="BC1" s="2" t="s">
        <v>56</v>
      </c>
    </row>
    <row r="2" spans="1:55" s="48" customFormat="1" ht="110.1" customHeight="1">
      <c r="A2" s="33">
        <v>1</v>
      </c>
      <c r="B2" s="34"/>
      <c r="C2" s="35" t="s">
        <v>57</v>
      </c>
      <c r="D2" s="35" t="s">
        <v>1</v>
      </c>
      <c r="E2" s="35"/>
      <c r="F2" s="35" t="s">
        <v>3</v>
      </c>
      <c r="G2" s="35" t="s">
        <v>58</v>
      </c>
      <c r="H2" s="35" t="s">
        <v>68</v>
      </c>
      <c r="I2" s="35" t="s">
        <v>67</v>
      </c>
      <c r="J2" s="35" t="s">
        <v>66</v>
      </c>
      <c r="K2" s="35" t="s">
        <v>60</v>
      </c>
      <c r="L2" s="35" t="s">
        <v>69</v>
      </c>
      <c r="M2" s="35" t="s">
        <v>61</v>
      </c>
      <c r="N2" s="32"/>
      <c r="O2" s="32"/>
      <c r="P2" s="32" t="s">
        <v>62</v>
      </c>
      <c r="Q2" s="36">
        <v>114.25</v>
      </c>
      <c r="R2" s="37">
        <v>7.75</v>
      </c>
      <c r="S2" s="38">
        <v>14.74</v>
      </c>
      <c r="T2" s="39">
        <v>14.74</v>
      </c>
      <c r="U2" s="40"/>
      <c r="V2" s="41" t="s">
        <v>63</v>
      </c>
      <c r="W2" s="42">
        <v>43</v>
      </c>
      <c r="X2" s="42">
        <v>33</v>
      </c>
      <c r="Y2" s="42">
        <v>18</v>
      </c>
      <c r="Z2" s="37">
        <v>2</v>
      </c>
      <c r="AA2" s="43">
        <v>1</v>
      </c>
      <c r="AB2" s="44">
        <f t="shared" ref="AB2:AB3" si="0">IF(W2="","",W2*X2*Y2/1000000)</f>
        <v>2.5999999999999999E-2</v>
      </c>
      <c r="AC2" s="43">
        <f t="shared" ref="AC2:AC3" si="1">IF(AA2="","",65/AB2*AA2)</f>
        <v>2500</v>
      </c>
      <c r="AD2" s="35">
        <v>3700</v>
      </c>
      <c r="AE2" s="40">
        <f t="shared" ref="AE2:AE3" si="2">IF(ISERROR(AD2/AC2),"",AD2/AC2)</f>
        <v>1.48</v>
      </c>
      <c r="AF2" s="35" t="s">
        <v>64</v>
      </c>
      <c r="AG2" s="45">
        <v>0.22800000000000001</v>
      </c>
      <c r="AH2" s="40">
        <f t="shared" ref="AH2:AH3" si="3">IF(ISERROR(T2*AG2),"",T2*AG2)</f>
        <v>3.36</v>
      </c>
      <c r="AI2" s="40">
        <f t="shared" ref="AI2:AI3" si="4">IF(ISERROR(T2+AE2+AH2),"",T2+AE2+AH2)</f>
        <v>19.579999999999998</v>
      </c>
      <c r="AJ2" s="45">
        <v>0.06</v>
      </c>
      <c r="AK2" s="40">
        <f t="shared" ref="AK2:AK3" si="5">IF(ISERROR(AW2*AJ2),"",AW2*AJ2)</f>
        <v>2</v>
      </c>
      <c r="AL2" s="45">
        <v>0.1</v>
      </c>
      <c r="AM2" s="40">
        <f t="shared" ref="AM2:AM3" si="6">IF(ISERROR(AW2*AL2),"",AW2*AL2)</f>
        <v>3.33</v>
      </c>
      <c r="AN2" s="45">
        <v>0.1</v>
      </c>
      <c r="AO2" s="40">
        <f t="shared" ref="AO2:AO3" si="7">IF(ISERROR(AW2*AN2),"",AW2*AN2)</f>
        <v>3.33</v>
      </c>
      <c r="AP2" s="40">
        <f t="shared" ref="AP2:AP3" si="8">IF((AX2-AW2)&lt;2.5,2.5-(AX2-AW2),0)</f>
        <v>0.83</v>
      </c>
      <c r="AQ2" s="35"/>
      <c r="AR2" s="45"/>
      <c r="AS2" s="40">
        <f t="shared" ref="AS2:AS3" si="9">IF(ISERROR(AW2*AR2),"",AW2*AR2)</f>
        <v>0</v>
      </c>
      <c r="AT2" s="40">
        <f t="shared" ref="AT2:AT3" si="10">IF(ISERROR(AK2+AM2+AO2+AP2+AS2),"",AK2+AM2+AO2+AP2+AS2)</f>
        <v>9.49</v>
      </c>
      <c r="AU2" s="40">
        <f t="shared" ref="AU2:AU3" si="11">IF(ISERROR(AI2+AT2),"",AI2+AT2)</f>
        <v>29.07</v>
      </c>
      <c r="AV2" s="46">
        <f t="shared" ref="AV2:AV3" si="12">IF(ISERROR((AW2-AU2)/AW2),"",(AW2-AU2)/AW2)</f>
        <v>0.1278</v>
      </c>
      <c r="AW2" s="40">
        <f t="shared" ref="AW2:AW3" si="13">IF(AX2="","",AX2/1.05)</f>
        <v>33.33</v>
      </c>
      <c r="AX2" s="40">
        <f t="shared" ref="AX2:AX3" si="14">IF(ISERROR(AY2*(1-AZ2)),"",AY2*(1-AZ2))</f>
        <v>35</v>
      </c>
      <c r="AY2" s="40">
        <v>69.989999999999995</v>
      </c>
      <c r="AZ2" s="45">
        <v>0.5</v>
      </c>
      <c r="BA2" s="47">
        <v>48</v>
      </c>
    </row>
    <row r="3" spans="1:55" s="48" customFormat="1" ht="110.1" customHeight="1">
      <c r="A3" s="33">
        <v>2</v>
      </c>
      <c r="B3" s="35"/>
      <c r="C3" s="35" t="s">
        <v>65</v>
      </c>
      <c r="D3" s="35" t="s">
        <v>1</v>
      </c>
      <c r="E3" s="35"/>
      <c r="F3" s="35" t="s">
        <v>3</v>
      </c>
      <c r="G3" s="35" t="s">
        <v>58</v>
      </c>
      <c r="H3" s="35" t="s">
        <v>68</v>
      </c>
      <c r="I3" s="35" t="s">
        <v>59</v>
      </c>
      <c r="J3" s="35" t="s">
        <v>66</v>
      </c>
      <c r="K3" s="35" t="s">
        <v>60</v>
      </c>
      <c r="L3" s="35" t="s">
        <v>70</v>
      </c>
      <c r="M3" s="35" t="s">
        <v>61</v>
      </c>
      <c r="N3" s="32"/>
      <c r="O3" s="32"/>
      <c r="P3" s="32" t="s">
        <v>62</v>
      </c>
      <c r="Q3" s="36">
        <v>128.5</v>
      </c>
      <c r="R3" s="37">
        <v>7.75</v>
      </c>
      <c r="S3" s="38">
        <v>16.579999999999998</v>
      </c>
      <c r="T3" s="39">
        <v>16.579999999999998</v>
      </c>
      <c r="U3" s="40"/>
      <c r="V3" s="41" t="s">
        <v>63</v>
      </c>
      <c r="W3" s="42">
        <v>43</v>
      </c>
      <c r="X3" s="42">
        <v>33</v>
      </c>
      <c r="Y3" s="42">
        <v>18</v>
      </c>
      <c r="Z3" s="37">
        <v>2</v>
      </c>
      <c r="AA3" s="43">
        <v>1</v>
      </c>
      <c r="AB3" s="44">
        <f t="shared" si="0"/>
        <v>2.5999999999999999E-2</v>
      </c>
      <c r="AC3" s="43">
        <f t="shared" si="1"/>
        <v>2500</v>
      </c>
      <c r="AD3" s="35">
        <v>3700</v>
      </c>
      <c r="AE3" s="40">
        <f t="shared" si="2"/>
        <v>1.48</v>
      </c>
      <c r="AF3" s="35" t="s">
        <v>64</v>
      </c>
      <c r="AG3" s="45">
        <v>0.22800000000000001</v>
      </c>
      <c r="AH3" s="40">
        <f t="shared" si="3"/>
        <v>3.78</v>
      </c>
      <c r="AI3" s="40">
        <f t="shared" si="4"/>
        <v>21.84</v>
      </c>
      <c r="AJ3" s="45">
        <v>0.06</v>
      </c>
      <c r="AK3" s="40">
        <f t="shared" si="5"/>
        <v>2.29</v>
      </c>
      <c r="AL3" s="45">
        <v>0.1</v>
      </c>
      <c r="AM3" s="40">
        <f t="shared" si="6"/>
        <v>3.81</v>
      </c>
      <c r="AN3" s="45">
        <v>0.1</v>
      </c>
      <c r="AO3" s="40">
        <f t="shared" si="7"/>
        <v>3.81</v>
      </c>
      <c r="AP3" s="40">
        <f t="shared" si="8"/>
        <v>0.6</v>
      </c>
      <c r="AQ3" s="35"/>
      <c r="AR3" s="45"/>
      <c r="AS3" s="40">
        <f t="shared" si="9"/>
        <v>0</v>
      </c>
      <c r="AT3" s="40">
        <f t="shared" si="10"/>
        <v>10.51</v>
      </c>
      <c r="AU3" s="40">
        <f t="shared" si="11"/>
        <v>32.35</v>
      </c>
      <c r="AV3" s="46">
        <f t="shared" si="12"/>
        <v>0.15090000000000001</v>
      </c>
      <c r="AW3" s="40">
        <f t="shared" si="13"/>
        <v>38.1</v>
      </c>
      <c r="AX3" s="40">
        <f t="shared" si="14"/>
        <v>40</v>
      </c>
      <c r="AY3" s="40">
        <v>79.989999999999995</v>
      </c>
      <c r="AZ3" s="45">
        <v>0.5</v>
      </c>
      <c r="BA3" s="47">
        <v>32</v>
      </c>
    </row>
  </sheetData>
  <sheetProtection insertRows="0" deleteRows="0" sort="0"/>
  <protectedRanges>
    <protectedRange sqref="L4:BA205 A4:J205" name="Range1"/>
    <protectedRange sqref="K4:K203" name="Range1_1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9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2026-04-30T05:50:43Z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A2DB3FA81DB54C749E0A63D22D1E75CB_13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