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'[3]1-Import Product Data Sheet'!$N$102:$N$144</definedName>
    <definedName name="Branded">[5]Lists!$F$6:$F$38</definedName>
    <definedName name="brands">'[1]other data'!$K$2:$K$48</definedName>
    <definedName name="Calendar">[6]calendar!$A$1:$B$62</definedName>
    <definedName name="CATEGORY">[7]Sheet1!$DW$2:$DW$3</definedName>
    <definedName name="categoryfinal">'[8]Import Quote Sheet'!$A$90:$A$190</definedName>
    <definedName name="CG">[9]BL!$A$4:$A$874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'[10]D. 747 Clusters'!$1:$1048576</definedName>
    <definedName name="clust748">'[10]D. 748 Clusters'!$1:$1048576</definedName>
    <definedName name="color">[5]Lists!$J$6:$J$29</definedName>
    <definedName name="COLOR_FAMILY">'[11]x-Lists'!$AB$2:$AB$18</definedName>
    <definedName name="colour">[7]Sheet1!$EH$2:$EH$3</definedName>
    <definedName name="CONCEPT1">'[12]concept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[13]DATA!$D:$IV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'[14]X-PORTS'!$K$4:$K$12</definedName>
    <definedName name="Exchange_Rate">[15]Costs!$J$11</definedName>
    <definedName name="FASHION">[16]LIST!$E$2:$E$7</definedName>
    <definedName name="finalports">'[8]Import Quote Sheet'!$B$90:$B$123</definedName>
    <definedName name="Flash">#REF!</definedName>
    <definedName name="foam">[7]Sheet1!$EC$2:$EC$3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[17]GRID!$C$6:$Q$17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[16]LIST!$G$2:$G$7</definedName>
    <definedName name="ITEMLIST">'[18]ITEM LIST'!$A$1:$H$850</definedName>
    <definedName name="juvenile">'[4]JUVENILE OCT 00'!$A$6:$AB$68</definedName>
    <definedName name="KD">[7]Sheet1!$DS$2:$DS$2</definedName>
    <definedName name="LGT">#REF!</definedName>
    <definedName name="LIFESTYLE">[16]LIST!$C$2:$C$7</definedName>
    <definedName name="LOCALIZATION__PRICEPOINT">'[11]x-Lists'!$Z$2:$Z$4</definedName>
    <definedName name="loctype">'[1]other data'!$BN$2:$BN$6</definedName>
    <definedName name="M">[7]Sheet1!$EA$2:$EA$3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[7]Sheet1!$EE$2:$EE$3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[19]a!$A$10:$B$35</definedName>
    <definedName name="ports">'[14]X-PORTS'!$D$4:$D$33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[16]LIST!$B$2:$B$6</definedName>
    <definedName name="ProfileDesc">#REF!</definedName>
    <definedName name="QSFOB">[20]Q1!$C$38</definedName>
    <definedName name="RateSeq">'[3]1-Import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'[11]x-Lists'!$AQ$2:$AQ$12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'[11]x-Lists'!$AR$2:$AR$23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'[14]X-PORTS'!$I$5:$I$7</definedName>
    <definedName name="VGAssign">#REF!</definedName>
    <definedName name="WAREHOUSE">'[1]other data'!$BL$2:$BL$24</definedName>
    <definedName name="WIN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8" l="1"/>
  <c r="V5" i="8"/>
  <c r="T2" i="8" l="1"/>
  <c r="AW3" i="8" l="1"/>
  <c r="AW4" i="8"/>
  <c r="AW5" i="8"/>
  <c r="AW6" i="8"/>
  <c r="AW7" i="8"/>
  <c r="AW2" i="8"/>
  <c r="AQ7" i="8"/>
  <c r="AT7" i="8"/>
  <c r="AP7" i="8"/>
  <c r="AN7" i="8"/>
  <c r="AL7" i="8"/>
  <c r="AI7" i="8"/>
  <c r="AC7" i="8"/>
  <c r="AD7" i="8" s="1"/>
  <c r="AF7" i="8" s="1"/>
  <c r="T7" i="8"/>
  <c r="AQ6" i="8"/>
  <c r="AT6" i="8"/>
  <c r="AP6" i="8"/>
  <c r="AN6" i="8"/>
  <c r="AL6" i="8"/>
  <c r="AI6" i="8"/>
  <c r="AC6" i="8"/>
  <c r="AD6" i="8" s="1"/>
  <c r="AF6" i="8" s="1"/>
  <c r="T6" i="8"/>
  <c r="BD5" i="8"/>
  <c r="AT5" i="8"/>
  <c r="AP5" i="8"/>
  <c r="AN5" i="8"/>
  <c r="AL5" i="8"/>
  <c r="AI5" i="8"/>
  <c r="AC5" i="8"/>
  <c r="AD5" i="8" s="1"/>
  <c r="AF5" i="8" s="1"/>
  <c r="T5" i="8"/>
  <c r="AQ4" i="8"/>
  <c r="AT4" i="8"/>
  <c r="AP4" i="8"/>
  <c r="AN4" i="8"/>
  <c r="AL4" i="8"/>
  <c r="AI4" i="8"/>
  <c r="AC4" i="8"/>
  <c r="AD4" i="8" s="1"/>
  <c r="AF4" i="8" s="1"/>
  <c r="T4" i="8"/>
  <c r="AQ3" i="8"/>
  <c r="AT3" i="8"/>
  <c r="AP3" i="8"/>
  <c r="AN3" i="8"/>
  <c r="AL3" i="8"/>
  <c r="AI3" i="8"/>
  <c r="AC3" i="8"/>
  <c r="AD3" i="8" s="1"/>
  <c r="AF3" i="8" s="1"/>
  <c r="T3" i="8"/>
  <c r="BD2" i="8"/>
  <c r="AT2" i="8"/>
  <c r="AP2" i="8"/>
  <c r="AN2" i="8"/>
  <c r="AL2" i="8"/>
  <c r="AI2" i="8"/>
  <c r="AC2" i="8"/>
  <c r="AD2" i="8" s="1"/>
  <c r="AF2" i="8" s="1"/>
  <c r="AQ5" i="8" l="1"/>
  <c r="AX5" i="8" s="1"/>
  <c r="AJ7" i="8"/>
  <c r="AJ2" i="8"/>
  <c r="AJ3" i="8"/>
  <c r="AJ5" i="8"/>
  <c r="AX3" i="8"/>
  <c r="AQ2" i="8"/>
  <c r="AX2" i="8" s="1"/>
  <c r="AJ4" i="8"/>
  <c r="AJ6" i="8"/>
  <c r="AX4" i="8"/>
  <c r="AX6" i="8"/>
  <c r="BD6" i="8"/>
  <c r="BD4" i="8"/>
  <c r="BD7" i="8"/>
  <c r="BD3" i="8"/>
  <c r="AX7" i="8"/>
  <c r="AY7" i="8" l="1"/>
  <c r="AZ7" i="8" s="1"/>
  <c r="AY5" i="8"/>
  <c r="AZ5" i="8" s="1"/>
  <c r="AY2" i="8"/>
  <c r="AZ2" i="8" s="1"/>
  <c r="AY3" i="8"/>
  <c r="AZ3" i="8" s="1"/>
  <c r="AY4" i="8"/>
  <c r="AZ4" i="8" s="1"/>
  <c r="AY6" i="8"/>
  <c r="AZ6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<sst xmlns="http://schemas.openxmlformats.org/spreadsheetml/2006/main" count="157" uniqueCount="91">
  <si>
    <t>Brand</t>
  </si>
  <si>
    <t>Package Type</t>
  </si>
  <si>
    <t>Royalty</t>
  </si>
  <si>
    <t>Licensor</t>
  </si>
  <si>
    <t>ELEC MATT PAD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</si>
  <si>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</si>
  <si>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</si>
  <si>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</si>
  <si>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</si>
  <si>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</si>
  <si>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</si>
  <si>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</si>
  <si>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</si>
  <si>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</si>
  <si>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</si>
  <si>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</si>
  <si>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</si>
  <si>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</si>
  <si>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</si>
  <si>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</si>
  <si>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</si>
  <si>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</si>
  <si>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</si>
  <si>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</si>
  <si>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</si>
  <si>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</si>
  <si>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</si>
  <si>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</si>
  <si>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</si>
  <si>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</si>
  <si>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</si>
  <si>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</si>
  <si>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</si>
  <si>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</si>
  <si>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</si>
  <si>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</si>
  <si>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</si>
  <si>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</si>
  <si>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</si>
  <si>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</si>
  <si>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</si>
  <si>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</si>
  <si>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</si>
  <si>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</si>
  <si>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</si>
  <si>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</si>
  <si>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</si>
  <si>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</si>
  <si>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</si>
  <si>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</si>
  <si>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</si>
  <si>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</si>
  <si>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</si>
  <si>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</si>
  <si>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</si>
  <si>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</si>
  <si>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</si>
  <si>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</si>
  <si>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</si>
  <si>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</si>
  <si>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Compressed/Knocked Down</t>
  </si>
  <si>
    <t>Customer Specific Attributes</t>
  </si>
  <si>
    <t>Beautyrest Heated 4%</t>
  </si>
  <si>
    <t>Cotton</t>
  </si>
  <si>
    <t>Beautyrest Cotton Heated Mattress Pad</t>
  </si>
  <si>
    <t>Cotton Heated Mattress Pad</t>
  </si>
  <si>
    <t>250T Cotton,5oz/y² filling,18" skirt , 20 setting controller; gift box package, 3pcs per carton</t>
  </si>
  <si>
    <t>100% Cotton Woven Heated Quilted Mattress Pad</t>
  </si>
  <si>
    <t>Twin: 39''x75''+18"</t>
  </si>
  <si>
    <t>TXL: 39''x80''+18"</t>
  </si>
  <si>
    <t>F: 54*75"+18"</t>
  </si>
  <si>
    <t>Q: 60*80"+18"</t>
  </si>
  <si>
    <t>K: 78*80"+18"</t>
  </si>
  <si>
    <t>CK: 72*84"+18"</t>
  </si>
  <si>
    <t>White</t>
  </si>
  <si>
    <t>9404.90.8100</t>
  </si>
  <si>
    <t>$119.99</t>
  </si>
  <si>
    <t>$169.99</t>
  </si>
  <si>
    <t>$174.99</t>
  </si>
  <si>
    <t>086569681331</t>
  </si>
  <si>
    <t>086569681348</t>
  </si>
  <si>
    <t>BR55-3064-3</t>
  </si>
  <si>
    <t>BR55-3065-3</t>
  </si>
  <si>
    <t>086569082435</t>
  </si>
  <si>
    <t>086569082442</t>
  </si>
  <si>
    <t>086569082459</t>
  </si>
  <si>
    <t>086569082466</t>
  </si>
  <si>
    <t>BR55-0899-3</t>
  </si>
  <si>
    <t>BR55-0900-3</t>
  </si>
  <si>
    <t>BR55-0901-3</t>
  </si>
  <si>
    <t>BR55-0902-3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</si>
</sst>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1" formatCode="[$￥-804]#,##0.00;[Red][$￥-804]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181" fontId="0" fillId="0" borderId="0"/>
    <xf numFmtId="181" fontId="3" fillId="0" borderId="0"/>
    <xf numFmtId="181" fontId="3" fillId="0" borderId="0"/>
    <xf numFmtId="181" fontId="3" fillId="0" borderId="0"/>
    <xf numFmtId="181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  <xf numFmtId="181" fontId="9" fillId="0" borderId="0"/>
    <xf numFmtId="181" fontId="10" fillId="0" borderId="0"/>
  </cellStyleXfs>
  <cellXfs count="60">
    <xf numFmtId="181" fontId="0" fillId="0" borderId="0" xfId="0"/>
    <xf numFmtId="181" fontId="0" fillId="0" borderId="1" xfId="0" applyBorder="1" applyAlignment="1">
      <alignment wrapText="1"/>
    </xf>
    <xf numFmtId="181" fontId="0" fillId="0" borderId="0" xfId="0" applyAlignment="1">
      <alignment horizontal="center" wrapText="1"/>
    </xf>
    <xf numFmtId="181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1" fontId="1" fillId="0" borderId="1" xfId="0" applyFont="1" applyBorder="1" applyAlignment="1">
      <alignment horizontal="center" wrapText="1"/>
    </xf>
    <xf numFmtId="181" fontId="1" fillId="5" borderId="1" xfId="0" applyFont="1" applyFill="1" applyBorder="1" applyAlignment="1">
      <alignment horizontal="center" wrapText="1"/>
    </xf>
    <xf numFmtId="181" fontId="4" fillId="5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81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81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81" fontId="1" fillId="5" borderId="1" xfId="4" applyFont="1" applyFill="1" applyBorder="1" applyAlignment="1">
      <alignment horizontal="center" wrapText="1"/>
    </xf>
    <xf numFmtId="181" fontId="1" fillId="7" borderId="1" xfId="0" applyFont="1" applyFill="1" applyBorder="1" applyAlignment="1">
      <alignment horizontal="center" wrapText="1"/>
    </xf>
    <xf numFmtId="181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1" fontId="2" fillId="0" borderId="0" xfId="4" applyAlignment="1">
      <alignment wrapText="1"/>
    </xf>
    <xf numFmtId="181" fontId="2" fillId="0" borderId="1" xfId="4" applyBorder="1" applyAlignment="1">
      <alignment wrapText="1"/>
    </xf>
    <xf numFmtId="181" fontId="0" fillId="0" borderId="1" xfId="0" applyBorder="1" applyAlignment="1">
      <alignment horizontal="right"/>
    </xf>
    <xf numFmtId="181" fontId="2" fillId="0" borderId="1" xfId="0" applyFont="1" applyBorder="1" applyAlignment="1">
      <alignment wrapText="1"/>
    </xf>
    <xf numFmtId="181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177" fontId="5" fillId="0" borderId="1" xfId="0" applyNumberFormat="1" applyFont="1" applyBorder="1" applyAlignment="1">
      <alignment wrapText="1"/>
    </xf>
    <xf numFmtId="177" fontId="5" fillId="0" borderId="2" xfId="0" applyNumberFormat="1" applyFont="1" applyBorder="1" applyAlignment="1">
      <alignment wrapText="1"/>
    </xf>
    <xf numFmtId="177" fontId="0" fillId="0" borderId="1" xfId="0" applyNumberFormat="1" applyBorder="1" applyAlignment="1">
      <alignment horizontal="right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>
      <alignment wrapText="1"/>
    </xf>
    <xf numFmtId="0" fontId="0" fillId="0" borderId="1" xfId="0" applyNumberFormat="1" applyBorder="1" applyAlignment="1">
      <alignment horizontal="right" wrapText="1"/>
    </xf>
  </cellXfs>
  <cellStyles count="11">
    <cellStyle name="Currency 2" xfId="5"/>
    <cellStyle name="Normal 2" xfId="4"/>
    <cellStyle name="Normal 2 18 2" xfId="1"/>
    <cellStyle name="Normal 285" xfId="9"/>
    <cellStyle name="Normal 3" xfId="7"/>
    <cellStyle name="Normal 4" xfId="10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7"/>
  <sheetViews>
    <sheetView tabSelected="1" topLeftCell="AG1" workbookViewId="0">
      <selection activeCell="BA7" sqref="BA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13.7109375" style="47" customWidth="1"/>
    <col min="12" max="12" width="13.140625" style="3" customWidth="1"/>
    <col min="13" max="13" width="8.42578125" style="3" customWidth="1"/>
    <col min="14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1" customWidth="1"/>
    <col min="25" max="25" width="13.140625" style="41" customWidth="1"/>
    <col min="26" max="26" width="11.140625" style="41" customWidth="1"/>
    <col min="27" max="27" width="12.85546875" style="5" customWidth="1"/>
    <col min="28" max="28" width="9.42578125" style="7" customWidth="1"/>
    <col min="29" max="29" width="13" style="44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6</v>
      </c>
      <c r="B1" s="9" t="s">
        <v>7</v>
      </c>
      <c r="C1" s="39" t="s">
        <v>8</v>
      </c>
      <c r="D1" s="40" t="s">
        <v>0</v>
      </c>
      <c r="E1" s="40" t="s">
        <v>3</v>
      </c>
      <c r="F1" s="11" t="s">
        <v>54</v>
      </c>
      <c r="G1" s="39" t="s">
        <v>9</v>
      </c>
      <c r="H1" s="10" t="s">
        <v>10</v>
      </c>
      <c r="I1" s="38" t="s">
        <v>56</v>
      </c>
      <c r="J1" s="10" t="s">
        <v>11</v>
      </c>
      <c r="K1" s="38" t="s">
        <v>59</v>
      </c>
      <c r="L1" s="10" t="s">
        <v>12</v>
      </c>
      <c r="M1" s="10" t="s">
        <v>13</v>
      </c>
      <c r="N1" s="39" t="s">
        <v>14</v>
      </c>
      <c r="O1" s="39" t="s">
        <v>15</v>
      </c>
      <c r="P1" s="39" t="s">
        <v>61</v>
      </c>
      <c r="Q1" s="38" t="s">
        <v>57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1</v>
      </c>
      <c r="X1" s="42" t="s">
        <v>21</v>
      </c>
      <c r="Y1" s="42" t="s">
        <v>22</v>
      </c>
      <c r="Z1" s="42" t="s">
        <v>23</v>
      </c>
      <c r="AA1" s="18" t="s">
        <v>24</v>
      </c>
      <c r="AB1" s="19" t="s">
        <v>25</v>
      </c>
      <c r="AC1" s="45" t="s">
        <v>26</v>
      </c>
      <c r="AD1" s="20" t="s">
        <v>27</v>
      </c>
      <c r="AE1" s="9" t="s">
        <v>28</v>
      </c>
      <c r="AF1" s="21" t="s">
        <v>29</v>
      </c>
      <c r="AG1" s="9" t="s">
        <v>30</v>
      </c>
      <c r="AH1" s="22" t="s">
        <v>31</v>
      </c>
      <c r="AI1" s="21" t="s">
        <v>32</v>
      </c>
      <c r="AJ1" s="21" t="s">
        <v>33</v>
      </c>
      <c r="AK1" s="22" t="s">
        <v>34</v>
      </c>
      <c r="AL1" s="21" t="s">
        <v>35</v>
      </c>
      <c r="AM1" s="22" t="s">
        <v>36</v>
      </c>
      <c r="AN1" s="21" t="s">
        <v>37</v>
      </c>
      <c r="AO1" s="22" t="s">
        <v>38</v>
      </c>
      <c r="AP1" s="21" t="s">
        <v>39</v>
      </c>
      <c r="AQ1" s="21" t="s">
        <v>40</v>
      </c>
      <c r="AR1" s="17" t="s">
        <v>41</v>
      </c>
      <c r="AS1" s="22" t="s">
        <v>42</v>
      </c>
      <c r="AT1" s="21" t="s">
        <v>43</v>
      </c>
      <c r="AU1" s="17" t="s">
        <v>44</v>
      </c>
      <c r="AV1" s="22" t="s">
        <v>45</v>
      </c>
      <c r="AW1" s="21" t="s">
        <v>46</v>
      </c>
      <c r="AX1" s="21" t="s">
        <v>47</v>
      </c>
      <c r="AY1" s="23" t="s">
        <v>48</v>
      </c>
      <c r="AZ1" s="24" t="s">
        <v>49</v>
      </c>
      <c r="BA1" s="25" t="s">
        <v>58</v>
      </c>
      <c r="BB1" s="24" t="s">
        <v>50</v>
      </c>
      <c r="BC1" s="26" t="s">
        <v>51</v>
      </c>
      <c r="BD1" s="24" t="s">
        <v>52</v>
      </c>
      <c r="BE1" s="19" t="s">
        <v>53</v>
      </c>
    </row>
    <row r="2" spans="1:57" ht="75">
      <c r="A2" s="56">
        <v>1</v>
      </c>
      <c r="B2" s="1"/>
      <c r="C2" s="1"/>
      <c r="D2" s="1" t="s">
        <v>5</v>
      </c>
      <c r="E2" s="1" t="s">
        <v>62</v>
      </c>
      <c r="F2" s="1" t="s">
        <v>4</v>
      </c>
      <c r="G2" s="50" t="s">
        <v>63</v>
      </c>
      <c r="H2" s="50" t="s">
        <v>64</v>
      </c>
      <c r="I2" s="1" t="s">
        <v>65</v>
      </c>
      <c r="J2" s="50" t="s">
        <v>66</v>
      </c>
      <c r="K2" s="48" t="s">
        <v>67</v>
      </c>
      <c r="L2" s="50" t="s">
        <v>68</v>
      </c>
      <c r="M2" s="50" t="s">
        <v>74</v>
      </c>
      <c r="N2" s="51" t="s">
        <v>81</v>
      </c>
      <c r="O2" s="52" t="s">
        <v>79</v>
      </c>
      <c r="P2" s="1"/>
      <c r="Q2" s="1" t="s">
        <v>55</v>
      </c>
      <c r="R2" s="27"/>
      <c r="S2" s="28">
        <v>7.8</v>
      </c>
      <c r="T2" s="29">
        <f>IF(ISERROR(R2/S2),"",R2/S2)</f>
        <v>0</v>
      </c>
      <c r="U2" s="54">
        <v>19.399999999999999</v>
      </c>
      <c r="V2" s="53"/>
      <c r="W2" s="1" t="s">
        <v>60</v>
      </c>
      <c r="X2" s="43">
        <v>43</v>
      </c>
      <c r="Y2" s="43">
        <v>32.5</v>
      </c>
      <c r="Z2" s="43">
        <v>52</v>
      </c>
      <c r="AA2" s="28"/>
      <c r="AB2" s="32">
        <v>3</v>
      </c>
      <c r="AC2" s="46">
        <f>IF(X2="","",X2*Y2*Z2/1000000)</f>
        <v>7.2999999999999995E-2</v>
      </c>
      <c r="AD2" s="33">
        <f>IF(AB2="","",65/AC2*AB2)</f>
        <v>2671</v>
      </c>
      <c r="AE2" s="1">
        <v>3800</v>
      </c>
      <c r="AF2" s="34">
        <f>IF(ISERROR(AE2/AD2),"",AE2/AD2)</f>
        <v>1.42</v>
      </c>
      <c r="AG2" s="50" t="s">
        <v>75</v>
      </c>
      <c r="AH2" s="35">
        <v>0.14399999999999999</v>
      </c>
      <c r="AI2" s="34">
        <f>IF(ISERROR(U2*AH2),"",U2*AH2)</f>
        <v>2.79</v>
      </c>
      <c r="AJ2" s="34">
        <f>IF(ISERROR(U2+AF2+AI2),"",U2+AF2+AI2)</f>
        <v>23.61</v>
      </c>
      <c r="AK2" s="35">
        <v>0.05</v>
      </c>
      <c r="AL2" s="34">
        <f t="shared" ref="AL2:AL7" si="0">IF(ISERROR(BA2*AK2),"",BA2*AK2)</f>
        <v>2.54</v>
      </c>
      <c r="AM2" s="35">
        <v>0.08</v>
      </c>
      <c r="AN2" s="34">
        <f t="shared" ref="AN2:AN7" si="1">IF(ISERROR(BA2*AM2),"",BA2*AM2)</f>
        <v>4.0599999999999996</v>
      </c>
      <c r="AO2" s="35">
        <v>0.1</v>
      </c>
      <c r="AP2" s="34">
        <f t="shared" ref="AP2:AP7" si="2">IF(ISERROR(BA2*AO2),"",BA2*AO2)</f>
        <v>5.07</v>
      </c>
      <c r="AQ2" s="34">
        <f>IF((BB2-BA2)&lt;2.5,2.5-(BB2-BA2),0)</f>
        <v>0</v>
      </c>
      <c r="AR2" s="1" t="s">
        <v>2</v>
      </c>
      <c r="AS2" s="35">
        <v>0.04</v>
      </c>
      <c r="AT2" s="34">
        <f t="shared" ref="AT2:AT7" si="3">IF(ISERROR(BA2*AS2),"",BA2*AS2)</f>
        <v>2.0299999999999998</v>
      </c>
      <c r="AU2" s="1"/>
      <c r="AV2" s="35"/>
      <c r="AW2" s="34">
        <f>IF(ISERROR(BA2*AV2),"",BA2*AV2)</f>
        <v>0</v>
      </c>
      <c r="AX2" s="34">
        <f>IF(ISERROR(AL2+AN2+AP2+AQ2+AT2+AW2),"",AL2+AN2+AP2+AQ2+AT2+AW2)</f>
        <v>13.7</v>
      </c>
      <c r="AY2" s="34">
        <f t="shared" ref="AY2:AY7" si="4">IF(ISERROR(AJ2+AX2),"",AJ2+AX2)</f>
        <v>37.31</v>
      </c>
      <c r="AZ2" s="36">
        <f>IF(ISERROR((BA2-AY2)/BA2),"",(BA2-AY2)/BA2)</f>
        <v>0.26419999999999999</v>
      </c>
      <c r="BA2" s="57">
        <v>50.71</v>
      </c>
      <c r="BB2" s="58">
        <v>53.25</v>
      </c>
      <c r="BC2" s="49">
        <v>104.99</v>
      </c>
      <c r="BD2" s="36">
        <f>IF(ISERROR((BC2-BB2)/BC2),"",(BC2-BB2)/BC2)</f>
        <v>0.49280000000000002</v>
      </c>
      <c r="BE2" s="37"/>
    </row>
    <row r="3" spans="1:57" ht="75">
      <c r="A3" s="56">
        <v>2</v>
      </c>
      <c r="B3" s="1"/>
      <c r="C3" s="1"/>
      <c r="D3" s="1" t="s">
        <v>5</v>
      </c>
      <c r="E3" s="1" t="s">
        <v>62</v>
      </c>
      <c r="F3" s="1" t="s">
        <v>4</v>
      </c>
      <c r="G3" s="50" t="s">
        <v>63</v>
      </c>
      <c r="H3" s="50" t="s">
        <v>64</v>
      </c>
      <c r="I3" s="1" t="s">
        <v>65</v>
      </c>
      <c r="J3" s="50" t="s">
        <v>66</v>
      </c>
      <c r="K3" s="48" t="s">
        <v>67</v>
      </c>
      <c r="L3" s="50" t="s">
        <v>69</v>
      </c>
      <c r="M3" s="50" t="s">
        <v>74</v>
      </c>
      <c r="N3" s="51" t="s">
        <v>82</v>
      </c>
      <c r="O3" s="52" t="s">
        <v>80</v>
      </c>
      <c r="P3" s="1"/>
      <c r="Q3" s="1" t="s">
        <v>55</v>
      </c>
      <c r="R3" s="27"/>
      <c r="S3" s="28">
        <v>7.8</v>
      </c>
      <c r="T3" s="29">
        <f t="shared" ref="T3:T7" si="5">IF(ISERROR(R3/S3),"",R3/S3)</f>
        <v>0</v>
      </c>
      <c r="U3" s="54">
        <v>20.18</v>
      </c>
      <c r="V3" s="53"/>
      <c r="W3" s="1" t="s">
        <v>60</v>
      </c>
      <c r="X3" s="43">
        <v>43</v>
      </c>
      <c r="Y3" s="43">
        <v>32.5</v>
      </c>
      <c r="Z3" s="43">
        <v>52</v>
      </c>
      <c r="AA3" s="28"/>
      <c r="AB3" s="32">
        <v>3</v>
      </c>
      <c r="AC3" s="46">
        <f t="shared" ref="AC3:AC7" si="6">IF(X3="","",X3*Y3*Z3/1000000)</f>
        <v>7.2999999999999995E-2</v>
      </c>
      <c r="AD3" s="33">
        <f t="shared" ref="AD3:AD7" si="7">IF(AB3="","",65/AC3*AB3)</f>
        <v>2671</v>
      </c>
      <c r="AE3" s="1">
        <v>3800</v>
      </c>
      <c r="AF3" s="34">
        <f t="shared" ref="AF3:AF7" si="8">IF(ISERROR(AE3/AD3),"",AE3/AD3)</f>
        <v>1.42</v>
      </c>
      <c r="AG3" s="50" t="s">
        <v>75</v>
      </c>
      <c r="AH3" s="35">
        <v>0.14399999999999999</v>
      </c>
      <c r="AI3" s="34">
        <f t="shared" ref="AI3:AI7" si="9">IF(ISERROR(U3*AH3),"",U3*AH3)</f>
        <v>2.91</v>
      </c>
      <c r="AJ3" s="34">
        <f t="shared" ref="AJ3:AJ7" si="10">IF(ISERROR(U3+AF3+AI3),"",U3+AF3+AI3)</f>
        <v>24.51</v>
      </c>
      <c r="AK3" s="35">
        <v>0.05</v>
      </c>
      <c r="AL3" s="34">
        <f t="shared" si="0"/>
        <v>2.5099999999999998</v>
      </c>
      <c r="AM3" s="35">
        <v>0.08</v>
      </c>
      <c r="AN3" s="34">
        <f t="shared" si="1"/>
        <v>4.01</v>
      </c>
      <c r="AO3" s="35">
        <v>0.1</v>
      </c>
      <c r="AP3" s="34">
        <f t="shared" si="2"/>
        <v>5.01</v>
      </c>
      <c r="AQ3" s="34">
        <f t="shared" ref="AQ3:AQ7" si="11">IF((BB3-BA3)&lt;2.5,2.5-(BB3-BA3),0)</f>
        <v>0</v>
      </c>
      <c r="AR3" s="1" t="s">
        <v>2</v>
      </c>
      <c r="AS3" s="35">
        <v>0.04</v>
      </c>
      <c r="AT3" s="34">
        <f t="shared" si="3"/>
        <v>2</v>
      </c>
      <c r="AU3" s="1"/>
      <c r="AV3" s="35"/>
      <c r="AW3" s="34">
        <f t="shared" ref="AW3:AW7" si="12">IF(ISERROR(BA3*AV3),"",BA3*AV3)</f>
        <v>0</v>
      </c>
      <c r="AX3" s="34">
        <f t="shared" ref="AX3:AX7" si="13">IF(ISERROR(AL3+AN3+AP3+AQ3+AT3+AW3),"",AL3+AN3+AP3+AQ3+AT3+AW3)</f>
        <v>13.53</v>
      </c>
      <c r="AY3" s="34">
        <f t="shared" si="4"/>
        <v>38.04</v>
      </c>
      <c r="AZ3" s="36">
        <f t="shared" ref="AZ3:AZ7" si="14">IF(ISERROR((BA3-AY3)/BA3),"",(BA3-AY3)/BA3)</f>
        <v>0.24099999999999999</v>
      </c>
      <c r="BA3" s="57">
        <v>50.12</v>
      </c>
      <c r="BB3" s="58">
        <v>52.63</v>
      </c>
      <c r="BC3" s="49">
        <v>104.99</v>
      </c>
      <c r="BD3" s="36">
        <f t="shared" ref="BD3:BD7" si="15">IF(ISERROR((BC3-BB3)/BC3),"",(BC3-BB3)/BC3)</f>
        <v>0.49869999999999998</v>
      </c>
      <c r="BE3" s="37"/>
    </row>
    <row r="4" spans="1:57" ht="75">
      <c r="A4" s="56">
        <v>3</v>
      </c>
      <c r="B4" s="1"/>
      <c r="C4" s="1"/>
      <c r="D4" s="1" t="s">
        <v>5</v>
      </c>
      <c r="E4" s="1" t="s">
        <v>62</v>
      </c>
      <c r="F4" s="1" t="s">
        <v>4</v>
      </c>
      <c r="G4" s="50" t="s">
        <v>63</v>
      </c>
      <c r="H4" s="50" t="s">
        <v>64</v>
      </c>
      <c r="I4" s="1" t="s">
        <v>65</v>
      </c>
      <c r="J4" s="50" t="s">
        <v>66</v>
      </c>
      <c r="K4" s="48" t="s">
        <v>67</v>
      </c>
      <c r="L4" s="50" t="s">
        <v>70</v>
      </c>
      <c r="M4" s="50" t="s">
        <v>74</v>
      </c>
      <c r="N4" s="51" t="s">
        <v>87</v>
      </c>
      <c r="O4" s="52" t="s">
        <v>83</v>
      </c>
      <c r="P4" s="1"/>
      <c r="Q4" s="1" t="s">
        <v>55</v>
      </c>
      <c r="R4" s="27"/>
      <c r="S4" s="28">
        <v>7.8</v>
      </c>
      <c r="T4" s="29">
        <f t="shared" si="5"/>
        <v>0</v>
      </c>
      <c r="U4" s="54">
        <v>22.89</v>
      </c>
      <c r="V4" s="53"/>
      <c r="W4" s="1" t="s">
        <v>60</v>
      </c>
      <c r="X4" s="43">
        <v>43</v>
      </c>
      <c r="Y4" s="43">
        <v>32.5</v>
      </c>
      <c r="Z4" s="43">
        <v>52</v>
      </c>
      <c r="AA4" s="28"/>
      <c r="AB4" s="32">
        <v>3</v>
      </c>
      <c r="AC4" s="46">
        <f t="shared" si="6"/>
        <v>7.2999999999999995E-2</v>
      </c>
      <c r="AD4" s="33">
        <f t="shared" si="7"/>
        <v>2671</v>
      </c>
      <c r="AE4" s="1">
        <v>3800</v>
      </c>
      <c r="AF4" s="34">
        <f t="shared" si="8"/>
        <v>1.42</v>
      </c>
      <c r="AG4" s="50" t="s">
        <v>75</v>
      </c>
      <c r="AH4" s="35">
        <v>0.14399999999999999</v>
      </c>
      <c r="AI4" s="34">
        <f t="shared" si="9"/>
        <v>3.3</v>
      </c>
      <c r="AJ4" s="34">
        <f t="shared" si="10"/>
        <v>27.61</v>
      </c>
      <c r="AK4" s="35">
        <v>0.05</v>
      </c>
      <c r="AL4" s="34">
        <f t="shared" si="0"/>
        <v>2.97</v>
      </c>
      <c r="AM4" s="35">
        <v>0.08</v>
      </c>
      <c r="AN4" s="34">
        <f t="shared" si="1"/>
        <v>4.76</v>
      </c>
      <c r="AO4" s="35">
        <v>0.1</v>
      </c>
      <c r="AP4" s="34">
        <f t="shared" si="2"/>
        <v>5.94</v>
      </c>
      <c r="AQ4" s="34">
        <f t="shared" si="11"/>
        <v>0</v>
      </c>
      <c r="AR4" s="1" t="s">
        <v>2</v>
      </c>
      <c r="AS4" s="35">
        <v>0.04</v>
      </c>
      <c r="AT4" s="34">
        <f t="shared" si="3"/>
        <v>2.38</v>
      </c>
      <c r="AU4" s="1"/>
      <c r="AV4" s="35"/>
      <c r="AW4" s="34">
        <f t="shared" si="12"/>
        <v>0</v>
      </c>
      <c r="AX4" s="34">
        <f t="shared" si="13"/>
        <v>16.05</v>
      </c>
      <c r="AY4" s="34">
        <f t="shared" si="4"/>
        <v>43.66</v>
      </c>
      <c r="AZ4" s="36">
        <f t="shared" si="14"/>
        <v>0.26550000000000001</v>
      </c>
      <c r="BA4" s="57">
        <v>59.44</v>
      </c>
      <c r="BB4" s="58">
        <v>62.41</v>
      </c>
      <c r="BC4" s="49" t="s">
        <v>76</v>
      </c>
      <c r="BD4" s="36">
        <f t="shared" si="15"/>
        <v>0.47989999999999999</v>
      </c>
      <c r="BE4" s="37"/>
    </row>
    <row r="5" spans="1:57" ht="75">
      <c r="A5" s="56">
        <v>4</v>
      </c>
      <c r="B5" s="1"/>
      <c r="C5" s="1"/>
      <c r="D5" s="1" t="s">
        <v>5</v>
      </c>
      <c r="E5" s="1" t="s">
        <v>62</v>
      </c>
      <c r="F5" s="1" t="s">
        <v>4</v>
      </c>
      <c r="G5" s="50" t="s">
        <v>63</v>
      </c>
      <c r="H5" s="50" t="s">
        <v>64</v>
      </c>
      <c r="I5" s="1" t="s">
        <v>65</v>
      </c>
      <c r="J5" s="50" t="s">
        <v>66</v>
      </c>
      <c r="K5" s="48" t="s">
        <v>67</v>
      </c>
      <c r="L5" s="1" t="s">
        <v>71</v>
      </c>
      <c r="M5" s="50" t="s">
        <v>74</v>
      </c>
      <c r="N5" s="51" t="s">
        <v>88</v>
      </c>
      <c r="O5" s="52" t="s">
        <v>84</v>
      </c>
      <c r="P5" s="1"/>
      <c r="Q5" s="1" t="s">
        <v>55</v>
      </c>
      <c r="R5" s="27"/>
      <c r="S5" s="28">
        <v>7.8</v>
      </c>
      <c r="T5" s="29">
        <f t="shared" si="5"/>
        <v>0</v>
      </c>
      <c r="U5" s="30">
        <v>33.799999999999997</v>
      </c>
      <c r="V5" s="31">
        <f>U5</f>
        <v>33.799999999999997</v>
      </c>
      <c r="W5" s="1" t="s">
        <v>60</v>
      </c>
      <c r="X5" s="43">
        <v>43</v>
      </c>
      <c r="Y5" s="43">
        <v>34</v>
      </c>
      <c r="Z5" s="43">
        <v>55</v>
      </c>
      <c r="AA5" s="28"/>
      <c r="AB5" s="32">
        <v>3</v>
      </c>
      <c r="AC5" s="46">
        <f t="shared" si="6"/>
        <v>0.08</v>
      </c>
      <c r="AD5" s="33">
        <f t="shared" si="7"/>
        <v>2438</v>
      </c>
      <c r="AE5" s="1"/>
      <c r="AF5" s="34">
        <f t="shared" si="8"/>
        <v>0</v>
      </c>
      <c r="AG5" s="50" t="s">
        <v>75</v>
      </c>
      <c r="AH5" s="35">
        <v>0.14399999999999999</v>
      </c>
      <c r="AI5" s="34">
        <f t="shared" si="9"/>
        <v>4.87</v>
      </c>
      <c r="AJ5" s="34">
        <f t="shared" si="10"/>
        <v>38.67</v>
      </c>
      <c r="AK5" s="35">
        <v>0.05</v>
      </c>
      <c r="AL5" s="34">
        <f t="shared" si="0"/>
        <v>4.32</v>
      </c>
      <c r="AM5" s="35">
        <v>0.08</v>
      </c>
      <c r="AN5" s="34">
        <f t="shared" si="1"/>
        <v>6.91</v>
      </c>
      <c r="AO5" s="35">
        <v>0.1</v>
      </c>
      <c r="AP5" s="34">
        <f t="shared" si="2"/>
        <v>8.64</v>
      </c>
      <c r="AQ5" s="34">
        <f t="shared" si="11"/>
        <v>0</v>
      </c>
      <c r="AR5" s="1" t="s">
        <v>2</v>
      </c>
      <c r="AS5" s="35">
        <v>0.04</v>
      </c>
      <c r="AT5" s="34">
        <f t="shared" si="3"/>
        <v>3.46</v>
      </c>
      <c r="AU5" s="1"/>
      <c r="AV5" s="35"/>
      <c r="AW5" s="34">
        <f t="shared" si="12"/>
        <v>0</v>
      </c>
      <c r="AX5" s="34">
        <f t="shared" si="13"/>
        <v>23.33</v>
      </c>
      <c r="AY5" s="34">
        <f t="shared" si="4"/>
        <v>62</v>
      </c>
      <c r="AZ5" s="36">
        <f t="shared" si="14"/>
        <v>0.28239999999999998</v>
      </c>
      <c r="BA5" s="59">
        <v>86.4</v>
      </c>
      <c r="BB5" s="58">
        <v>90.72</v>
      </c>
      <c r="BC5" s="55" t="s">
        <v>77</v>
      </c>
      <c r="BD5" s="36">
        <f t="shared" si="15"/>
        <v>0.46629999999999999</v>
      </c>
      <c r="BE5" s="37"/>
    </row>
    <row r="6" spans="1:57" ht="75">
      <c r="A6" s="56">
        <v>5</v>
      </c>
      <c r="B6" s="1"/>
      <c r="C6" s="1"/>
      <c r="D6" s="1" t="s">
        <v>5</v>
      </c>
      <c r="E6" s="1" t="s">
        <v>62</v>
      </c>
      <c r="F6" s="1" t="s">
        <v>4</v>
      </c>
      <c r="G6" s="50" t="s">
        <v>63</v>
      </c>
      <c r="H6" s="50" t="s">
        <v>64</v>
      </c>
      <c r="I6" s="1" t="s">
        <v>65</v>
      </c>
      <c r="J6" s="50" t="s">
        <v>66</v>
      </c>
      <c r="K6" s="48" t="s">
        <v>67</v>
      </c>
      <c r="L6" s="1" t="s">
        <v>72</v>
      </c>
      <c r="M6" s="50" t="s">
        <v>74</v>
      </c>
      <c r="N6" s="51" t="s">
        <v>89</v>
      </c>
      <c r="O6" s="52" t="s">
        <v>85</v>
      </c>
      <c r="P6" s="1"/>
      <c r="Q6" s="1" t="s">
        <v>55</v>
      </c>
      <c r="R6" s="27"/>
      <c r="S6" s="28">
        <v>7.8</v>
      </c>
      <c r="T6" s="29">
        <f t="shared" si="5"/>
        <v>0</v>
      </c>
      <c r="U6" s="30">
        <v>37.29</v>
      </c>
      <c r="V6" s="31">
        <f>U6</f>
        <v>37.29</v>
      </c>
      <c r="W6" s="1" t="s">
        <v>60</v>
      </c>
      <c r="X6" s="43">
        <v>43</v>
      </c>
      <c r="Y6" s="43">
        <v>34</v>
      </c>
      <c r="Z6" s="43">
        <v>55</v>
      </c>
      <c r="AA6" s="28"/>
      <c r="AB6" s="32">
        <v>3</v>
      </c>
      <c r="AC6" s="46">
        <f t="shared" si="6"/>
        <v>0.08</v>
      </c>
      <c r="AD6" s="33">
        <f t="shared" si="7"/>
        <v>2438</v>
      </c>
      <c r="AE6" s="1"/>
      <c r="AF6" s="34">
        <f t="shared" si="8"/>
        <v>0</v>
      </c>
      <c r="AG6" s="50" t="s">
        <v>75</v>
      </c>
      <c r="AH6" s="35">
        <v>0.14399999999999999</v>
      </c>
      <c r="AI6" s="34">
        <f t="shared" si="9"/>
        <v>5.37</v>
      </c>
      <c r="AJ6" s="34">
        <f t="shared" si="10"/>
        <v>42.66</v>
      </c>
      <c r="AK6" s="35">
        <v>0.05</v>
      </c>
      <c r="AL6" s="34">
        <f t="shared" si="0"/>
        <v>4.6100000000000003</v>
      </c>
      <c r="AM6" s="35">
        <v>0.08</v>
      </c>
      <c r="AN6" s="34">
        <f t="shared" si="1"/>
        <v>7.38</v>
      </c>
      <c r="AO6" s="35">
        <v>0.1</v>
      </c>
      <c r="AP6" s="34">
        <f t="shared" si="2"/>
        <v>9.23</v>
      </c>
      <c r="AQ6" s="34">
        <f t="shared" si="11"/>
        <v>0</v>
      </c>
      <c r="AR6" s="1" t="s">
        <v>2</v>
      </c>
      <c r="AS6" s="35">
        <v>0.04</v>
      </c>
      <c r="AT6" s="34">
        <f t="shared" si="3"/>
        <v>3.69</v>
      </c>
      <c r="AU6" s="1"/>
      <c r="AV6" s="35"/>
      <c r="AW6" s="34">
        <f t="shared" si="12"/>
        <v>0</v>
      </c>
      <c r="AX6" s="34">
        <f t="shared" si="13"/>
        <v>24.91</v>
      </c>
      <c r="AY6" s="34">
        <f t="shared" si="4"/>
        <v>67.569999999999993</v>
      </c>
      <c r="AZ6" s="36">
        <f t="shared" si="14"/>
        <v>0.26790000000000003</v>
      </c>
      <c r="BA6" s="59">
        <v>92.29</v>
      </c>
      <c r="BB6" s="58">
        <v>96.9</v>
      </c>
      <c r="BC6" s="55" t="s">
        <v>78</v>
      </c>
      <c r="BD6" s="36">
        <f t="shared" si="15"/>
        <v>0.44629999999999997</v>
      </c>
      <c r="BE6" s="37"/>
    </row>
    <row r="7" spans="1:57" ht="75">
      <c r="A7" s="56">
        <v>6</v>
      </c>
      <c r="B7" s="1"/>
      <c r="C7" s="1"/>
      <c r="D7" s="1" t="s">
        <v>5</v>
      </c>
      <c r="E7" s="1" t="s">
        <v>62</v>
      </c>
      <c r="F7" s="1" t="s">
        <v>4</v>
      </c>
      <c r="G7" s="50" t="s">
        <v>63</v>
      </c>
      <c r="H7" s="50" t="s">
        <v>64</v>
      </c>
      <c r="I7" s="1" t="s">
        <v>65</v>
      </c>
      <c r="J7" s="50" t="s">
        <v>66</v>
      </c>
      <c r="K7" s="48" t="s">
        <v>67</v>
      </c>
      <c r="L7" s="1" t="s">
        <v>73</v>
      </c>
      <c r="M7" s="50" t="s">
        <v>74</v>
      </c>
      <c r="N7" s="51" t="s">
        <v>90</v>
      </c>
      <c r="O7" s="52" t="s">
        <v>86</v>
      </c>
      <c r="P7" s="1"/>
      <c r="Q7" s="1" t="s">
        <v>55</v>
      </c>
      <c r="R7" s="27"/>
      <c r="S7" s="28">
        <v>7.8</v>
      </c>
      <c r="T7" s="29">
        <f t="shared" si="5"/>
        <v>0</v>
      </c>
      <c r="U7" s="54">
        <v>36.200000000000003</v>
      </c>
      <c r="V7" s="31"/>
      <c r="W7" s="1" t="s">
        <v>60</v>
      </c>
      <c r="X7" s="43">
        <v>43</v>
      </c>
      <c r="Y7" s="43">
        <v>34</v>
      </c>
      <c r="Z7" s="43">
        <v>55</v>
      </c>
      <c r="AA7" s="28"/>
      <c r="AB7" s="32">
        <v>3</v>
      </c>
      <c r="AC7" s="46">
        <f t="shared" si="6"/>
        <v>0.08</v>
      </c>
      <c r="AD7" s="33">
        <f t="shared" si="7"/>
        <v>2438</v>
      </c>
      <c r="AE7" s="1"/>
      <c r="AF7" s="34">
        <f t="shared" si="8"/>
        <v>0</v>
      </c>
      <c r="AG7" s="50" t="s">
        <v>75</v>
      </c>
      <c r="AH7" s="35">
        <v>0.14399999999999999</v>
      </c>
      <c r="AI7" s="34">
        <f t="shared" si="9"/>
        <v>5.21</v>
      </c>
      <c r="AJ7" s="34">
        <f t="shared" si="10"/>
        <v>41.41</v>
      </c>
      <c r="AK7" s="35">
        <v>0.05</v>
      </c>
      <c r="AL7" s="34">
        <f t="shared" si="0"/>
        <v>4.62</v>
      </c>
      <c r="AM7" s="35">
        <v>0.08</v>
      </c>
      <c r="AN7" s="34">
        <f t="shared" si="1"/>
        <v>7.39</v>
      </c>
      <c r="AO7" s="35">
        <v>0.1</v>
      </c>
      <c r="AP7" s="34">
        <f t="shared" si="2"/>
        <v>9.23</v>
      </c>
      <c r="AQ7" s="34">
        <f t="shared" si="11"/>
        <v>0</v>
      </c>
      <c r="AR7" s="1" t="s">
        <v>2</v>
      </c>
      <c r="AS7" s="35">
        <v>0.04</v>
      </c>
      <c r="AT7" s="34">
        <f t="shared" si="3"/>
        <v>3.69</v>
      </c>
      <c r="AU7" s="1"/>
      <c r="AV7" s="35"/>
      <c r="AW7" s="34">
        <f t="shared" si="12"/>
        <v>0</v>
      </c>
      <c r="AX7" s="34">
        <f t="shared" si="13"/>
        <v>24.93</v>
      </c>
      <c r="AY7" s="34">
        <f t="shared" si="4"/>
        <v>66.34</v>
      </c>
      <c r="AZ7" s="36">
        <f t="shared" si="14"/>
        <v>0.28149999999999997</v>
      </c>
      <c r="BA7" s="59">
        <v>92.33</v>
      </c>
      <c r="BB7" s="58">
        <v>96.95</v>
      </c>
      <c r="BC7" s="55" t="s">
        <v>78</v>
      </c>
      <c r="BD7" s="36">
        <f t="shared" si="15"/>
        <v>0.44600000000000001</v>
      </c>
      <c r="BE7" s="37"/>
    </row>
  </sheetData>
  <sheetProtection insertRows="0" deleteRows="0" sort="0"/>
  <protectedRanges>
    <protectedRange sqref="BA1 L8:BB248 L2:BE7 A2:J248" name="Range1"/>
    <protectedRange sqref="K2:K253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W2:W7</xm:sqref>
        </x14:dataValidation>
        <x14:dataValidation type="list" allowBlank="1" showInputMessage="1" showErrorMessage="1">
          <x14:formula1>
            <xm:f>#REF!</xm:f>
          </x14:formula1>
          <xm:sqref>Q2:Q7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2026-04-03T04:51:09Z</dcterms:modified>
</cp:coreProperties>
</file>