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AD808ED4-A112-47A0-A000-68F2AD2562A2}" xr6:coauthVersionLast="47" xr6:coauthVersionMax="47" xr10:uidLastSave="{00000000-0000-0000-0000-000000000000}"/>
  <bookViews>
    <workbookView xWindow="-110" yWindow="-110" windowWidth="19420" windowHeight="11500" xr2:uid="{93511230-C6FE-4600-BA3F-DD30FF93514A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S4" i="1" s="1"/>
  <c r="AX3" i="1"/>
  <c r="AB3" i="1"/>
  <c r="AC3" i="1" s="1"/>
  <c r="AE3" i="1" s="1"/>
  <c r="Q3" i="1"/>
  <c r="Q6" i="1" s="1"/>
  <c r="S6" i="1" s="1"/>
  <c r="AX2" i="1"/>
  <c r="AB2" i="1"/>
  <c r="AC2" i="1" s="1"/>
  <c r="AE2" i="1" s="1"/>
  <c r="Q2" i="1"/>
  <c r="S2" i="1" s="1"/>
  <c r="Q5" i="1" l="1"/>
  <c r="S5" i="1" s="1"/>
  <c r="AH5" i="1" s="1"/>
  <c r="Q7" i="1"/>
  <c r="S7" i="1" s="1"/>
  <c r="AH2" i="1"/>
  <c r="AH4" i="1"/>
  <c r="AI4" i="1"/>
  <c r="AH7" i="1"/>
  <c r="AH6" i="1"/>
  <c r="S3" i="1"/>
  <c r="AI2" i="1" l="1"/>
  <c r="AW2" i="1" s="1"/>
  <c r="AI6" i="1"/>
  <c r="AW6" i="1" s="1"/>
  <c r="AH3" i="1"/>
  <c r="AW4" i="1"/>
  <c r="AI5" i="1"/>
  <c r="AI7" i="1"/>
  <c r="AI3" i="1" l="1"/>
  <c r="AW3" i="1" s="1"/>
  <c r="AK4" i="1"/>
  <c r="AS4" i="1"/>
  <c r="AO4" i="1"/>
  <c r="AM4" i="1"/>
  <c r="AO6" i="1"/>
  <c r="AM6" i="1"/>
  <c r="AK6" i="1"/>
  <c r="AS6" i="1"/>
  <c r="AW5" i="1"/>
  <c r="AW7" i="1"/>
  <c r="AS2" i="1"/>
  <c r="AO2" i="1"/>
  <c r="AM2" i="1"/>
  <c r="AK2" i="1"/>
  <c r="AK5" i="1" l="1"/>
  <c r="AM5" i="1"/>
  <c r="AO5" i="1"/>
  <c r="AS5" i="1"/>
  <c r="AT6" i="1"/>
  <c r="AU6" i="1" s="1"/>
  <c r="AV6" i="1" s="1"/>
  <c r="AO3" i="1"/>
  <c r="AM3" i="1"/>
  <c r="AK3" i="1"/>
  <c r="AS3" i="1"/>
  <c r="AO7" i="1"/>
  <c r="AM7" i="1"/>
  <c r="AS7" i="1"/>
  <c r="AK7" i="1"/>
  <c r="AT2" i="1"/>
  <c r="AU2" i="1" s="1"/>
  <c r="AV2" i="1" s="1"/>
  <c r="AT4" i="1"/>
  <c r="AU4" i="1" s="1"/>
  <c r="AV4" i="1" s="1"/>
  <c r="AT3" i="1" l="1"/>
  <c r="AU3" i="1" s="1"/>
  <c r="AV3" i="1" s="1"/>
  <c r="AT7" i="1"/>
  <c r="AU7" i="1" s="1"/>
  <c r="AV7" i="1" s="1"/>
  <c r="AT5" i="1"/>
  <c r="AU5" i="1" s="1"/>
  <c r="AV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67E652E-68CB-4945-8905-E85318427BA8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5A3B14DF-A01E-4A54-8968-EA9DDDC6C49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CEAC1A9E-22CF-485B-B8EB-81F4E1BD2B25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8110C58B-AAAA-4564-A99F-59267F52135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9D86893-AB75-44AF-A673-9D54854D3C0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97053B1F-4056-4191-96DA-FFF794004F0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F04ABE80-BBEE-4BA8-A19A-6128EC5655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A2278477-E066-4558-91BD-36B6D63D2478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717815D1-3725-4079-A30F-F4707D1AA901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6CD28D2F-CDE6-4571-9EBA-E8B35767BA28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1D2B3D9D-5EA7-4A6E-8052-A1BF5D41F997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48F4477F-72FF-4C80-9196-630266BBA676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A192086B-4B80-4990-91E8-99DC8A7657A3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D92E56B8-AE03-4BCA-9E0B-B6EB9C8900EF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27776110-9CC2-4DB4-811A-5D588026C6B4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E9C8F61F-C670-4600-ADBF-4FC2E5598E63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<sst xmlns="http://schemas.openxmlformats.org/spreadsheetml/2006/main" count="125" uniqueCount="75">
  <si>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</si>
  <si>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</si>
  <si>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</si>
  <si>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</si>
  <si>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</si>
  <si>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</si>
  <si>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</si>
  <si>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</si>
  <si>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</si>
  <si>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</si>
  <si>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</si>
  <si>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</si>
  <si>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</si>
  <si>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</si>
  <si>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</si>
  <si>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</si>
  <si>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</si>
  <si>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</si>
  <si>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</si>
  <si>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</si>
  <si>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</si>
  <si>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</si>
  <si>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</si>
  <si>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</si>
  <si>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</si>
  <si>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</si>
  <si>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</si>
  <si>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</si>
  <si>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</si>
  <si>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</si>
  <si>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</si>
  <si>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</si>
  <si>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</si>
  <si>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</si>
  <si>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</si>
  <si>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</si>
  <si>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</si>
  <si>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</si>
  <si>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</si>
  <si>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</si>
  <si>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</si>
  <si>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</si>
  <si>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</si>
  <si>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</si>
  <si>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</si>
  <si>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</si>
  <si>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</si>
  <si>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</si>
  <si>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</si>
  <si>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</si>
  <si>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</si>
  <si>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</si>
  <si>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</si>
  <si>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</si>
  <si>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</si>
  <si>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</si>
  <si>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 xml:space="preserve">100% polyester  </t>
    <phoneticPr fontId="9" type="noConversion"/>
  </si>
  <si>
    <t>Compressed/Knocked Down</t>
  </si>
  <si>
    <t>9404.40.9022</t>
    <phoneticPr fontId="9" type="noConversion"/>
  </si>
  <si>
    <t>100% Polyester Printed 2pcs Comforter Set</t>
    <phoneticPr fontId="9" type="noConversion"/>
  </si>
  <si>
    <t>2pcs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</si>
  <si>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</si>
  <si>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>Twin/Twin XL: 66x90"/20x26"</t>
  </si>
  <si>
    <t>Coral</t>
  </si>
  <si>
    <t>RH10-0923</t>
  </si>
  <si>
    <t>100% Polyester Printed 3pcs Comforter Set</t>
    <phoneticPr fontId="9" type="noConversion"/>
  </si>
  <si>
    <t>3pcs Comforter Set</t>
    <phoneticPr fontId="9" type="noConversion"/>
  </si>
  <si>
    <t>Full/Queen: 90x90"/20x26"(2)</t>
  </si>
  <si>
    <t>RH10-0924</t>
  </si>
  <si>
    <t>King/Cal King: 104x90"/20x36"(2)</t>
  </si>
  <si>
    <t>RH10-0925</t>
  </si>
  <si>
    <t>Black</t>
    <phoneticPr fontId="9" type="noConversion"/>
  </si>
  <si>
    <t>RH10-0926</t>
    <phoneticPr fontId="9" type="noConversion"/>
  </si>
  <si>
    <t>RH10-0927</t>
  </si>
  <si>
    <t>RH10-0928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</si>
</sst>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6" fillId="5" borderId="2" xfId="0" applyFont="1" applyFill="1" applyBorder="1"/>
    <xf numFmtId="2" fontId="4" fillId="5" borderId="2" xfId="1" applyNumberFormat="1" applyFon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5" borderId="2" xfId="1" applyNumberFormat="1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4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10" fillId="5" borderId="2" xfId="1" applyNumberFormat="1" applyFont="1" applyFill="1" applyBorder="1" applyAlignment="1">
      <alignment wrapText="1"/>
    </xf>
    <xf numFmtId="10" fontId="10" fillId="5" borderId="2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 xr:uid="{397651B2-66DC-4B4F-BF0E-96E418BE6091}"/>
    <cellStyle name="Normal 2" xfId="1" xr:uid="{842BDF2A-CC25-4558-81E3-AB234FFD3B92}"/>
    <cellStyle name="Normal 2 18 2" xfId="2" xr:uid="{E5A99A51-DAE8-435B-9D25-2CBC577D0894}"/>
    <cellStyle name="Percent 2" xfId="4" xr:uid="{42CD030A-E34E-43D7-A70E-54CF8A385BF6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124460</xdr:colOff>
      <xdr:row>1</xdr:row>
      <xdr:rowOff>156210</xdr:rowOff>
    </xdr:from>
    <xdr:to>
      <xdr:col>1</xdr:col>
      <xdr:colOff>1879606</xdr:colOff>
      <xdr:row>3</xdr:row>
      <xdr:rowOff>700770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40DB5EA-42F4-41F9-A11F-92BD38DE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360" y="568960"/>
          <a:ext cx="1755146" cy="215746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99061</xdr:colOff>
      <xdr:row>4</xdr:row>
      <xdr:rowOff>167640</xdr:rowOff>
    </xdr:from>
    <xdr:to>
      <xdr:col>1</xdr:col>
      <xdr:colOff>1777951</xdr:colOff>
      <xdr:row>6</xdr:row>
      <xdr:rowOff>640080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B6EBABC-7CD3-43CD-969F-FF3725922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1" y="13502640"/>
          <a:ext cx="1678890" cy="2085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Ecom%20Market%20Place%20-%20RH%20Gabby%20%20Mini%20%20BIAB%20Commitment%209.9.2025%20upd%204.1.2026.xlsx" TargetMode="External"/><Relationship Id="rId2" Type="http://schemas.openxmlformats.org/officeDocument/2006/relationships/externalLinkPath" Target="file:///C:\Users\liujie\Downloads\Ecom%20Market%20Place%20-%20RH%20Gabby%20%20Mini%20%20BIAB%20Commitment%209.9.2025%20upd%204.1.2026.xlsx" TargetMode="External"/><Relationship Id="rId1" Type="http://schemas.openxmlformats.org/officeDocument/2006/relationships/externalLinkPath" Target="/Users/liujie/Downloads/Ecom%20Market%20Place%20-%20RH%20Gabby%20%20Mini%20%20BIAB%20Commitment%209.9.2025%20upd%204.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ValueSelect"/>
      <sheetName val="Data"/>
      <sheetName val="6.9sets Factory cost"/>
      <sheetName val="打仗前后价格"/>
    </sheetNames>
    <sheetDataSet>
      <sheetData sheetId="0"/>
      <sheetData sheetId="1"/>
      <sheetData sheetId="2"/>
      <sheetData sheetId="3"/>
      <sheetData sheetId="4"/>
      <sheetData sheetId="5">
        <row r="2">
          <cell r="K2">
            <v>52.2</v>
          </cell>
        </row>
        <row r="3">
          <cell r="K3">
            <v>67.3</v>
          </cell>
        </row>
        <row r="4">
          <cell r="K4">
            <v>75.8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FD31-20EA-4731-B4DF-729244229D58}">
  <dimension ref="A1:BA7"/>
  <sheetViews>
    <sheetView tabSelected="1" topLeftCell="L1" workbookViewId="0">
      <selection activeCell="R6" sqref="R6"/>
    </sheetView>
  </sheetViews>
  <sheetFormatPr defaultColWidth="9.36328125" defaultRowHeight="14.5" x14ac:dyDescent="0.35"/>
  <cols>
    <col min="1" max="1" width="10.36328125" style="1" customWidth="1"/>
    <col min="2" max="2" width="28.6328125" style="2" customWidth="1"/>
    <col min="3" max="3" width="13" style="2" customWidth="1"/>
    <col min="4" max="4" width="16.36328125" style="2" customWidth="1"/>
    <col min="5" max="5" width="10.90625" style="2" customWidth="1"/>
    <col min="6" max="6" width="18" style="2" customWidth="1"/>
    <col min="7" max="7" width="14.6328125" style="3" customWidth="1"/>
    <col min="8" max="8" width="15.6328125" style="2" customWidth="1"/>
    <col min="9" max="9" width="12.90625" style="2" customWidth="1"/>
    <col min="10" max="10" width="74.08984375" style="2" bestFit="1" customWidth="1"/>
    <col min="11" max="11" width="14.08984375" style="2" bestFit="1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s="53" customFormat="1" ht="63.65" customHeight="1" x14ac:dyDescent="0.35">
      <c r="A2" s="37">
        <v>1</v>
      </c>
      <c r="B2" s="54"/>
      <c r="C2" s="38"/>
      <c r="D2" s="38" t="s">
        <v>53</v>
      </c>
      <c r="E2" s="38"/>
      <c r="F2" s="38" t="s">
        <v>54</v>
      </c>
      <c r="G2" s="17" t="s">
        <v>55</v>
      </c>
      <c r="H2" s="38" t="s">
        <v>59</v>
      </c>
      <c r="I2" s="38" t="s">
        <v>60</v>
      </c>
      <c r="J2" s="38" t="s">
        <v>61</v>
      </c>
      <c r="K2" s="38" t="s">
        <v>56</v>
      </c>
      <c r="L2" s="38" t="s">
        <v>62</v>
      </c>
      <c r="M2" s="38" t="s">
        <v>63</v>
      </c>
      <c r="N2" s="39" t="s">
        <v>64</v>
      </c>
      <c r="O2" s="38"/>
      <c r="P2" s="38"/>
      <c r="Q2" s="38">
        <f>[1]打仗前后价格!K2</f>
        <v>52.2</v>
      </c>
      <c r="R2" s="40">
        <v>7.7</v>
      </c>
      <c r="S2" s="41">
        <f>IF(ISERROR(Q2/R2),"",Q2/R2)</f>
        <v>6.779220779220779</v>
      </c>
      <c r="T2" s="41">
        <v>6.78</v>
      </c>
      <c r="U2" s="42"/>
      <c r="V2" s="38" t="s">
        <v>57</v>
      </c>
      <c r="W2" s="43">
        <v>42</v>
      </c>
      <c r="X2" s="43">
        <v>41</v>
      </c>
      <c r="Y2" s="43">
        <v>33</v>
      </c>
      <c r="Z2" s="44">
        <v>9.5</v>
      </c>
      <c r="AA2" s="45">
        <v>3</v>
      </c>
      <c r="AB2" s="46">
        <f>IF(W2="","",W2*X2*Y2/1000000)</f>
        <v>5.6826000000000002E-2</v>
      </c>
      <c r="AC2" s="45">
        <f>IF(AA2="","",65/AB2*AA2)</f>
        <v>3431.5278217717241</v>
      </c>
      <c r="AD2" s="47">
        <v>4000</v>
      </c>
      <c r="AE2" s="48">
        <f>IF(ISERROR(AD2/AC2),"",AD2/AC2)</f>
        <v>1.1656615384615385</v>
      </c>
      <c r="AF2" s="38" t="s">
        <v>58</v>
      </c>
      <c r="AG2" s="49">
        <v>0.22800000000000001</v>
      </c>
      <c r="AH2" s="48">
        <f>IF(ISERROR(S2*AG2),"",S2*AG2)</f>
        <v>1.5456623376623377</v>
      </c>
      <c r="AI2" s="48">
        <f t="shared" ref="AI2:AI7" si="0">IF(ISERROR(T2+AE2+AH2),"",T2+AE2+AH2)</f>
        <v>9.491323876123877</v>
      </c>
      <c r="AJ2" s="50">
        <v>0</v>
      </c>
      <c r="AK2" s="48">
        <f t="shared" ref="AK2:AK4" si="1">IF(ISERROR(AW2*AJ2),"",AW2*AJ2)</f>
        <v>0</v>
      </c>
      <c r="AL2" s="50">
        <v>0</v>
      </c>
      <c r="AM2" s="48">
        <f t="shared" ref="AM2:AM4" si="2">IF(ISERROR(AW2*AL2),"",AW2*AL2)</f>
        <v>0</v>
      </c>
      <c r="AN2" s="50">
        <v>0</v>
      </c>
      <c r="AO2" s="48">
        <f t="shared" ref="AO2:AO4" si="3">IF(ISERROR(AW2*AN2),"",AW2*AN2)</f>
        <v>0</v>
      </c>
      <c r="AP2" s="48">
        <v>0</v>
      </c>
      <c r="AQ2" s="47">
        <v>0</v>
      </c>
      <c r="AR2" s="50">
        <v>0</v>
      </c>
      <c r="AS2" s="48">
        <f>IF(ISERROR(AW2*AR2),"",AW2*AR2)</f>
        <v>0</v>
      </c>
      <c r="AT2" s="48">
        <f t="shared" ref="AT2:AT4" si="4">IF(ISERROR(AK2+AM2+AO2+AP2+AS2),"",AK2+AM2+AO2+AP2+AS2)</f>
        <v>0</v>
      </c>
      <c r="AU2" s="51">
        <f>AI2+AT2</f>
        <v>9.491323876123877</v>
      </c>
      <c r="AV2" s="52">
        <f>IF(ISERROR((AW2-AU2)/AW2),"",(AW2-AU2)/AW2)</f>
        <v>0</v>
      </c>
      <c r="AW2" s="51">
        <f>AI2</f>
        <v>9.491323876123877</v>
      </c>
      <c r="AX2" s="48">
        <f t="shared" ref="AX2" si="5">IF(ISERROR(AY2*(1-AZ2)),"",AY2*(1-AZ2))</f>
        <v>39.99</v>
      </c>
      <c r="AY2" s="48">
        <v>39.99</v>
      </c>
      <c r="AZ2" s="50"/>
      <c r="BA2" s="45">
        <v>96</v>
      </c>
    </row>
    <row r="3" spans="1:53" s="53" customFormat="1" ht="63.65" customHeight="1" x14ac:dyDescent="0.35">
      <c r="A3" s="37">
        <v>2</v>
      </c>
      <c r="B3" s="55"/>
      <c r="C3" s="38"/>
      <c r="D3" s="38" t="s">
        <v>53</v>
      </c>
      <c r="E3" s="38"/>
      <c r="F3" s="38" t="s">
        <v>54</v>
      </c>
      <c r="G3" s="17" t="s">
        <v>55</v>
      </c>
      <c r="H3" s="38" t="s">
        <v>65</v>
      </c>
      <c r="I3" s="38" t="s">
        <v>66</v>
      </c>
      <c r="J3" s="38" t="s">
        <v>61</v>
      </c>
      <c r="K3" s="38" t="s">
        <v>56</v>
      </c>
      <c r="L3" s="38" t="s">
        <v>67</v>
      </c>
      <c r="M3" s="38" t="s">
        <v>63</v>
      </c>
      <c r="N3" s="39" t="s">
        <v>68</v>
      </c>
      <c r="O3" s="38"/>
      <c r="P3" s="38"/>
      <c r="Q3" s="38">
        <f>[1]打仗前后价格!K3</f>
        <v>67.3</v>
      </c>
      <c r="R3" s="40">
        <v>7.7</v>
      </c>
      <c r="S3" s="41">
        <f t="shared" ref="S3:S4" si="6">IF(ISERROR(Q3/R3),"",Q3/R3)</f>
        <v>8.7402597402597397</v>
      </c>
      <c r="T3" s="41">
        <v>8.74</v>
      </c>
      <c r="U3" s="42"/>
      <c r="V3" s="38" t="s">
        <v>57</v>
      </c>
      <c r="W3" s="43">
        <v>42</v>
      </c>
      <c r="X3" s="43">
        <v>41</v>
      </c>
      <c r="Y3" s="43">
        <v>33</v>
      </c>
      <c r="Z3" s="44">
        <v>12.5</v>
      </c>
      <c r="AA3" s="45">
        <v>3</v>
      </c>
      <c r="AB3" s="46">
        <f t="shared" ref="AB3:AB4" si="7">IF(W3="","",W3*X3*Y3/1000000)</f>
        <v>5.6826000000000002E-2</v>
      </c>
      <c r="AC3" s="45">
        <f t="shared" ref="AC3:AC4" si="8">IF(AA3="","",65/AB3*AA3)</f>
        <v>3431.5278217717241</v>
      </c>
      <c r="AD3" s="47">
        <v>4000</v>
      </c>
      <c r="AE3" s="48">
        <f t="shared" ref="AE3:AE4" si="9">IF(ISERROR(AD3/AC3),"",AD3/AC3)</f>
        <v>1.1656615384615385</v>
      </c>
      <c r="AF3" s="38" t="s">
        <v>58</v>
      </c>
      <c r="AG3" s="49">
        <v>0.22800000000000001</v>
      </c>
      <c r="AH3" s="48">
        <f t="shared" ref="AH3:AH4" si="10">IF(ISERROR(S3*AG3),"",S3*AG3)</f>
        <v>1.9927792207792208</v>
      </c>
      <c r="AI3" s="48">
        <f t="shared" si="0"/>
        <v>11.89844075924076</v>
      </c>
      <c r="AJ3" s="50">
        <v>0</v>
      </c>
      <c r="AK3" s="48">
        <f t="shared" si="1"/>
        <v>0</v>
      </c>
      <c r="AL3" s="50">
        <v>0</v>
      </c>
      <c r="AM3" s="48">
        <f t="shared" si="2"/>
        <v>0</v>
      </c>
      <c r="AN3" s="50">
        <v>0</v>
      </c>
      <c r="AO3" s="48">
        <f t="shared" si="3"/>
        <v>0</v>
      </c>
      <c r="AP3" s="48">
        <v>0</v>
      </c>
      <c r="AQ3" s="47">
        <v>0</v>
      </c>
      <c r="AR3" s="50">
        <v>0</v>
      </c>
      <c r="AS3" s="48">
        <f t="shared" ref="AS3:AS4" si="11">IF(ISERROR(AW3*AR3),"",AW3*AR3)</f>
        <v>0</v>
      </c>
      <c r="AT3" s="48">
        <f t="shared" si="4"/>
        <v>0</v>
      </c>
      <c r="AU3" s="51">
        <f t="shared" ref="AU3:AU4" si="12">IF(ISERROR(AI3+AT3),"",AI3+AT3)</f>
        <v>11.89844075924076</v>
      </c>
      <c r="AV3" s="52">
        <f t="shared" ref="AV3:AV4" si="13">IF(ISERROR((AW3-AU3)/AW3),"",(AW3-AU3)/AW3)</f>
        <v>0</v>
      </c>
      <c r="AW3" s="51">
        <f t="shared" ref="AW3:AW4" si="14">AI3</f>
        <v>11.89844075924076</v>
      </c>
      <c r="AX3" s="48">
        <f>IF(ISERROR(AY3*(1-AZ3)),"",AY3*(1-AZ3))</f>
        <v>42.99</v>
      </c>
      <c r="AY3" s="48">
        <v>42.99</v>
      </c>
      <c r="AZ3" s="50"/>
      <c r="BA3" s="45">
        <v>366</v>
      </c>
    </row>
    <row r="4" spans="1:53" s="53" customFormat="1" ht="63.65" customHeight="1" x14ac:dyDescent="0.35">
      <c r="A4" s="37">
        <v>3</v>
      </c>
      <c r="B4" s="56"/>
      <c r="C4" s="38"/>
      <c r="D4" s="38" t="s">
        <v>53</v>
      </c>
      <c r="E4" s="38"/>
      <c r="F4" s="38" t="s">
        <v>54</v>
      </c>
      <c r="G4" s="17" t="s">
        <v>55</v>
      </c>
      <c r="H4" s="38" t="s">
        <v>65</v>
      </c>
      <c r="I4" s="38" t="s">
        <v>66</v>
      </c>
      <c r="J4" s="38" t="s">
        <v>61</v>
      </c>
      <c r="K4" s="38" t="s">
        <v>56</v>
      </c>
      <c r="L4" s="38" t="s">
        <v>69</v>
      </c>
      <c r="M4" s="38" t="s">
        <v>63</v>
      </c>
      <c r="N4" s="39" t="s">
        <v>70</v>
      </c>
      <c r="O4" s="38"/>
      <c r="P4" s="38"/>
      <c r="Q4" s="38">
        <f>[1]打仗前后价格!K4</f>
        <v>75.8</v>
      </c>
      <c r="R4" s="40">
        <v>7.7</v>
      </c>
      <c r="S4" s="41">
        <f t="shared" si="6"/>
        <v>9.8441558441558428</v>
      </c>
      <c r="T4" s="41">
        <v>9.84</v>
      </c>
      <c r="U4" s="42"/>
      <c r="V4" s="38" t="s">
        <v>57</v>
      </c>
      <c r="W4" s="43">
        <v>42</v>
      </c>
      <c r="X4" s="43">
        <v>41</v>
      </c>
      <c r="Y4" s="43">
        <v>33</v>
      </c>
      <c r="Z4" s="44">
        <v>13</v>
      </c>
      <c r="AA4" s="45">
        <v>3</v>
      </c>
      <c r="AB4" s="46">
        <f t="shared" si="7"/>
        <v>5.6826000000000002E-2</v>
      </c>
      <c r="AC4" s="45">
        <f t="shared" si="8"/>
        <v>3431.5278217717241</v>
      </c>
      <c r="AD4" s="47">
        <v>4000</v>
      </c>
      <c r="AE4" s="48">
        <f t="shared" si="9"/>
        <v>1.1656615384615385</v>
      </c>
      <c r="AF4" s="38" t="s">
        <v>58</v>
      </c>
      <c r="AG4" s="49">
        <v>0.22800000000000001</v>
      </c>
      <c r="AH4" s="48">
        <f t="shared" si="10"/>
        <v>2.2444675324675321</v>
      </c>
      <c r="AI4" s="48">
        <f t="shared" si="0"/>
        <v>13.25012907092907</v>
      </c>
      <c r="AJ4" s="50">
        <v>0</v>
      </c>
      <c r="AK4" s="48">
        <f t="shared" si="1"/>
        <v>0</v>
      </c>
      <c r="AL4" s="50">
        <v>0</v>
      </c>
      <c r="AM4" s="48">
        <f t="shared" si="2"/>
        <v>0</v>
      </c>
      <c r="AN4" s="50">
        <v>0</v>
      </c>
      <c r="AO4" s="48">
        <f t="shared" si="3"/>
        <v>0</v>
      </c>
      <c r="AP4" s="48">
        <v>0</v>
      </c>
      <c r="AQ4" s="47">
        <v>0</v>
      </c>
      <c r="AR4" s="50">
        <v>0</v>
      </c>
      <c r="AS4" s="48">
        <f t="shared" si="11"/>
        <v>0</v>
      </c>
      <c r="AT4" s="48">
        <f t="shared" si="4"/>
        <v>0</v>
      </c>
      <c r="AU4" s="51">
        <f t="shared" si="12"/>
        <v>13.25012907092907</v>
      </c>
      <c r="AV4" s="52">
        <f t="shared" si="13"/>
        <v>0</v>
      </c>
      <c r="AW4" s="51">
        <f t="shared" si="14"/>
        <v>13.25012907092907</v>
      </c>
      <c r="AX4" s="48">
        <f>IF(ISERROR(AY4*(1-AZ4)),"",AY4*(1-AZ4))</f>
        <v>45.99</v>
      </c>
      <c r="AY4" s="48">
        <v>45.99</v>
      </c>
      <c r="AZ4" s="50"/>
      <c r="BA4" s="45">
        <v>342</v>
      </c>
    </row>
    <row r="5" spans="1:53" s="53" customFormat="1" ht="63.65" customHeight="1" x14ac:dyDescent="0.35">
      <c r="A5" s="37">
        <v>1</v>
      </c>
      <c r="B5" s="54"/>
      <c r="C5" s="38"/>
      <c r="D5" s="38" t="s">
        <v>53</v>
      </c>
      <c r="E5" s="38"/>
      <c r="F5" s="38" t="s">
        <v>54</v>
      </c>
      <c r="G5" s="17" t="s">
        <v>55</v>
      </c>
      <c r="H5" s="38" t="s">
        <v>59</v>
      </c>
      <c r="I5" s="38" t="s">
        <v>60</v>
      </c>
      <c r="J5" s="38" t="s">
        <v>61</v>
      </c>
      <c r="K5" s="38" t="s">
        <v>56</v>
      </c>
      <c r="L5" s="38" t="s">
        <v>62</v>
      </c>
      <c r="M5" s="38" t="s">
        <v>71</v>
      </c>
      <c r="N5" s="39" t="s">
        <v>72</v>
      </c>
      <c r="O5" s="38"/>
      <c r="P5" s="38"/>
      <c r="Q5" s="38">
        <f>Q2</f>
        <v>52.2</v>
      </c>
      <c r="R5" s="40">
        <v>7.7</v>
      </c>
      <c r="S5" s="41">
        <f>IF(ISERROR(Q5/R5),"",Q5/R5)</f>
        <v>6.779220779220779</v>
      </c>
      <c r="T5" s="41">
        <v>6.78</v>
      </c>
      <c r="U5" s="42"/>
      <c r="V5" s="38" t="s">
        <v>57</v>
      </c>
      <c r="W5" s="43">
        <v>42</v>
      </c>
      <c r="X5" s="43">
        <v>41</v>
      </c>
      <c r="Y5" s="43">
        <v>33</v>
      </c>
      <c r="Z5" s="44">
        <v>9.5</v>
      </c>
      <c r="AA5" s="45">
        <v>3</v>
      </c>
      <c r="AB5" s="46">
        <f>IF(W5="","",W5*X5*Y5/1000000)</f>
        <v>5.6826000000000002E-2</v>
      </c>
      <c r="AC5" s="45">
        <f>IF(AA5="","",65/AB5*AA5)</f>
        <v>3431.5278217717241</v>
      </c>
      <c r="AD5" s="47">
        <v>4000</v>
      </c>
      <c r="AE5" s="48">
        <f>IF(ISERROR(AD5/AC5),"",AD5/AC5)</f>
        <v>1.1656615384615385</v>
      </c>
      <c r="AF5" s="38" t="s">
        <v>58</v>
      </c>
      <c r="AG5" s="49">
        <v>0.22800000000000001</v>
      </c>
      <c r="AH5" s="48">
        <f>IF(ISERROR(S5*AG5),"",S5*AG5)</f>
        <v>1.5456623376623377</v>
      </c>
      <c r="AI5" s="48">
        <f t="shared" si="0"/>
        <v>9.491323876123877</v>
      </c>
      <c r="AJ5" s="50">
        <v>0</v>
      </c>
      <c r="AK5" s="48">
        <f t="shared" ref="AK5:AK7" si="15">IF(ISERROR(AW5*AJ5),"",AW5*AJ5)</f>
        <v>0</v>
      </c>
      <c r="AL5" s="50">
        <v>0</v>
      </c>
      <c r="AM5" s="48">
        <f t="shared" ref="AM5:AM7" si="16">IF(ISERROR(AW5*AL5),"",AW5*AL5)</f>
        <v>0</v>
      </c>
      <c r="AN5" s="50">
        <v>0</v>
      </c>
      <c r="AO5" s="48">
        <f t="shared" ref="AO5:AO7" si="17">IF(ISERROR(AW5*AN5),"",AW5*AN5)</f>
        <v>0</v>
      </c>
      <c r="AP5" s="48">
        <v>0</v>
      </c>
      <c r="AQ5" s="47">
        <v>0</v>
      </c>
      <c r="AR5" s="50">
        <v>0</v>
      </c>
      <c r="AS5" s="48">
        <f>IF(ISERROR(AW5*AR5),"",AW5*AR5)</f>
        <v>0</v>
      </c>
      <c r="AT5" s="48">
        <f t="shared" ref="AT5:AT7" si="18">IF(ISERROR(AK5+AM5+AO5+AP5+AS5),"",AK5+AM5+AO5+AP5+AS5)</f>
        <v>0</v>
      </c>
      <c r="AU5" s="51">
        <f>AI5+AT5</f>
        <v>9.491323876123877</v>
      </c>
      <c r="AV5" s="52">
        <f>IF(ISERROR((AW5-AU5)/AW5),"",(AW5-AU5)/AW5)</f>
        <v>0</v>
      </c>
      <c r="AW5" s="51">
        <f>AI5</f>
        <v>9.491323876123877</v>
      </c>
      <c r="AX5" s="48">
        <f t="shared" ref="AX5" si="19">IF(ISERROR(AY5*(1-AZ5)),"",AY5*(1-AZ5))</f>
        <v>39.99</v>
      </c>
      <c r="AY5" s="48">
        <v>39.99</v>
      </c>
      <c r="AZ5" s="50"/>
      <c r="BA5" s="45">
        <v>93</v>
      </c>
    </row>
    <row r="6" spans="1:53" s="53" customFormat="1" ht="63.65" customHeight="1" x14ac:dyDescent="0.35">
      <c r="A6" s="37">
        <v>2</v>
      </c>
      <c r="B6" s="55"/>
      <c r="C6" s="38"/>
      <c r="D6" s="38" t="s">
        <v>53</v>
      </c>
      <c r="E6" s="38"/>
      <c r="F6" s="38" t="s">
        <v>54</v>
      </c>
      <c r="G6" s="17" t="s">
        <v>55</v>
      </c>
      <c r="H6" s="38" t="s">
        <v>65</v>
      </c>
      <c r="I6" s="38" t="s">
        <v>66</v>
      </c>
      <c r="J6" s="38" t="s">
        <v>61</v>
      </c>
      <c r="K6" s="38" t="s">
        <v>56</v>
      </c>
      <c r="L6" s="38" t="s">
        <v>67</v>
      </c>
      <c r="M6" s="38" t="s">
        <v>71</v>
      </c>
      <c r="N6" s="39" t="s">
        <v>73</v>
      </c>
      <c r="O6" s="38"/>
      <c r="P6" s="38"/>
      <c r="Q6" s="38">
        <f>Q3</f>
        <v>67.3</v>
      </c>
      <c r="R6" s="40">
        <v>7.7</v>
      </c>
      <c r="S6" s="41">
        <f t="shared" ref="S6:S7" si="20">IF(ISERROR(Q6/R6),"",Q6/R6)</f>
        <v>8.7402597402597397</v>
      </c>
      <c r="T6" s="41">
        <v>8.74</v>
      </c>
      <c r="U6" s="42"/>
      <c r="V6" s="38" t="s">
        <v>57</v>
      </c>
      <c r="W6" s="43">
        <v>42</v>
      </c>
      <c r="X6" s="43">
        <v>41</v>
      </c>
      <c r="Y6" s="43">
        <v>33</v>
      </c>
      <c r="Z6" s="44">
        <v>12.5</v>
      </c>
      <c r="AA6" s="45">
        <v>3</v>
      </c>
      <c r="AB6" s="46">
        <f t="shared" ref="AB6:AB7" si="21">IF(W6="","",W6*X6*Y6/1000000)</f>
        <v>5.6826000000000002E-2</v>
      </c>
      <c r="AC6" s="45">
        <f t="shared" ref="AC6:AC7" si="22">IF(AA6="","",65/AB6*AA6)</f>
        <v>3431.5278217717241</v>
      </c>
      <c r="AD6" s="47">
        <v>4000</v>
      </c>
      <c r="AE6" s="48">
        <f t="shared" ref="AE6:AE7" si="23">IF(ISERROR(AD6/AC6),"",AD6/AC6)</f>
        <v>1.1656615384615385</v>
      </c>
      <c r="AF6" s="38" t="s">
        <v>58</v>
      </c>
      <c r="AG6" s="49">
        <v>0.22800000000000001</v>
      </c>
      <c r="AH6" s="48">
        <f t="shared" ref="AH6:AH7" si="24">IF(ISERROR(S6*AG6),"",S6*AG6)</f>
        <v>1.9927792207792208</v>
      </c>
      <c r="AI6" s="48">
        <f t="shared" si="0"/>
        <v>11.89844075924076</v>
      </c>
      <c r="AJ6" s="50">
        <v>0</v>
      </c>
      <c r="AK6" s="48">
        <f t="shared" si="15"/>
        <v>0</v>
      </c>
      <c r="AL6" s="50">
        <v>0</v>
      </c>
      <c r="AM6" s="48">
        <f t="shared" si="16"/>
        <v>0</v>
      </c>
      <c r="AN6" s="50">
        <v>0</v>
      </c>
      <c r="AO6" s="48">
        <f t="shared" si="17"/>
        <v>0</v>
      </c>
      <c r="AP6" s="48">
        <v>0</v>
      </c>
      <c r="AQ6" s="47">
        <v>0</v>
      </c>
      <c r="AR6" s="50">
        <v>0</v>
      </c>
      <c r="AS6" s="48">
        <f t="shared" ref="AS6:AS7" si="25">IF(ISERROR(AW6*AR6),"",AW6*AR6)</f>
        <v>0</v>
      </c>
      <c r="AT6" s="48">
        <f t="shared" si="18"/>
        <v>0</v>
      </c>
      <c r="AU6" s="51">
        <f t="shared" ref="AU6:AU7" si="26">IF(ISERROR(AI6+AT6),"",AI6+AT6)</f>
        <v>11.89844075924076</v>
      </c>
      <c r="AV6" s="52">
        <f t="shared" ref="AV6:AV7" si="27">IF(ISERROR((AW6-AU6)/AW6),"",(AW6-AU6)/AW6)</f>
        <v>0</v>
      </c>
      <c r="AW6" s="51">
        <f t="shared" ref="AW6:AW7" si="28">AI6</f>
        <v>11.89844075924076</v>
      </c>
      <c r="AX6" s="48">
        <f>IF(ISERROR(AY6*(1-AZ6)),"",AY6*(1-AZ6))</f>
        <v>42.99</v>
      </c>
      <c r="AY6" s="48">
        <v>42.99</v>
      </c>
      <c r="AZ6" s="50"/>
      <c r="BA6" s="45">
        <v>354</v>
      </c>
    </row>
    <row r="7" spans="1:53" s="53" customFormat="1" ht="63.65" customHeight="1" x14ac:dyDescent="0.35">
      <c r="A7" s="37">
        <v>3</v>
      </c>
      <c r="B7" s="56"/>
      <c r="C7" s="38"/>
      <c r="D7" s="38" t="s">
        <v>53</v>
      </c>
      <c r="E7" s="38"/>
      <c r="F7" s="38" t="s">
        <v>54</v>
      </c>
      <c r="G7" s="17" t="s">
        <v>55</v>
      </c>
      <c r="H7" s="38" t="s">
        <v>65</v>
      </c>
      <c r="I7" s="38" t="s">
        <v>66</v>
      </c>
      <c r="J7" s="38" t="s">
        <v>61</v>
      </c>
      <c r="K7" s="38" t="s">
        <v>56</v>
      </c>
      <c r="L7" s="38" t="s">
        <v>69</v>
      </c>
      <c r="M7" s="38" t="s">
        <v>71</v>
      </c>
      <c r="N7" s="39" t="s">
        <v>74</v>
      </c>
      <c r="O7" s="38"/>
      <c r="P7" s="38"/>
      <c r="Q7" s="38">
        <f>Q4</f>
        <v>75.8</v>
      </c>
      <c r="R7" s="40">
        <v>7.7</v>
      </c>
      <c r="S7" s="41">
        <f t="shared" si="20"/>
        <v>9.8441558441558428</v>
      </c>
      <c r="T7" s="41">
        <v>9.84</v>
      </c>
      <c r="U7" s="42"/>
      <c r="V7" s="38" t="s">
        <v>57</v>
      </c>
      <c r="W7" s="43">
        <v>42</v>
      </c>
      <c r="X7" s="43">
        <v>41</v>
      </c>
      <c r="Y7" s="43">
        <v>33</v>
      </c>
      <c r="Z7" s="44">
        <v>13</v>
      </c>
      <c r="AA7" s="45">
        <v>3</v>
      </c>
      <c r="AB7" s="46">
        <f t="shared" si="21"/>
        <v>5.6826000000000002E-2</v>
      </c>
      <c r="AC7" s="45">
        <f t="shared" si="22"/>
        <v>3431.5278217717241</v>
      </c>
      <c r="AD7" s="47">
        <v>4000</v>
      </c>
      <c r="AE7" s="48">
        <f t="shared" si="23"/>
        <v>1.1656615384615385</v>
      </c>
      <c r="AF7" s="38" t="s">
        <v>58</v>
      </c>
      <c r="AG7" s="49">
        <v>0.22800000000000001</v>
      </c>
      <c r="AH7" s="48">
        <f t="shared" si="24"/>
        <v>2.2444675324675321</v>
      </c>
      <c r="AI7" s="48">
        <f t="shared" si="0"/>
        <v>13.25012907092907</v>
      </c>
      <c r="AJ7" s="50">
        <v>0</v>
      </c>
      <c r="AK7" s="48">
        <f t="shared" si="15"/>
        <v>0</v>
      </c>
      <c r="AL7" s="50">
        <v>0</v>
      </c>
      <c r="AM7" s="48">
        <f t="shared" si="16"/>
        <v>0</v>
      </c>
      <c r="AN7" s="50">
        <v>0</v>
      </c>
      <c r="AO7" s="48">
        <f t="shared" si="17"/>
        <v>0</v>
      </c>
      <c r="AP7" s="48">
        <v>0</v>
      </c>
      <c r="AQ7" s="47">
        <v>0</v>
      </c>
      <c r="AR7" s="50">
        <v>0</v>
      </c>
      <c r="AS7" s="48">
        <f t="shared" si="25"/>
        <v>0</v>
      </c>
      <c r="AT7" s="48">
        <f t="shared" si="18"/>
        <v>0</v>
      </c>
      <c r="AU7" s="51">
        <f t="shared" si="26"/>
        <v>13.25012907092907</v>
      </c>
      <c r="AV7" s="52">
        <f t="shared" si="27"/>
        <v>0</v>
      </c>
      <c r="AW7" s="51">
        <f t="shared" si="28"/>
        <v>13.25012907092907</v>
      </c>
      <c r="AX7" s="48">
        <f>IF(ISERROR(AY7*(1-AZ7)),"",AY7*(1-AZ7))</f>
        <v>45.99</v>
      </c>
      <c r="AY7" s="48">
        <v>45.99</v>
      </c>
      <c r="AZ7" s="50"/>
      <c r="BA7" s="45">
        <v>354</v>
      </c>
    </row>
  </sheetData>
  <sheetProtection insertRows="0" deleteRows="0" sort="0"/>
  <protectedRanges>
    <protectedRange sqref="O2:P7 R2:V7 L2:M7 Z2:BA7 A8:J245 L8:BA245 A5:G7 A2:G4" name="Range1"/>
    <protectedRange sqref="K8:K243" name="Range1_1"/>
    <protectedRange sqref="H5:J7 H2:J4" name="Range1_4"/>
    <protectedRange sqref="K5:K7 K2:K4" name="Range1_1_2"/>
    <protectedRange sqref="Q5:Q7 Q2:Q4" name="Range1_7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2026-04-01T09:48:56Z</dcterms:created>
  <dcterms:modified xsi:type="dcterms:W3CDTF">2026-04-01T09:58:41Z</dcterms:modified>
</cp:coreProperties>
</file>