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dim_weight_divisor">[2]Calculator!$D$16</definedName>
    <definedName name="foam">[1]Sheet1!$EC$2:$EC$3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M">[1]Sheet1!$EA$2:$EA$3</definedName>
    <definedName name="outbound_weight">[2]Calculator!$D$20</definedName>
    <definedName name="PACK">[1]Sheet1!$EE$2:$EE$3</definedName>
    <definedName name="PORT_IFF">#N/A</definedName>
    <definedName name="sale_price">[2]Calculator!$C$4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3" i="5" l="1"/>
  <c r="BE3" i="5"/>
  <c r="AQ3" i="5"/>
  <c r="AT3" i="5" s="1"/>
  <c r="AU3" i="5" s="1"/>
  <c r="AP3" i="5"/>
  <c r="AO3" i="5"/>
  <c r="AI3" i="5"/>
  <c r="AC3" i="5"/>
  <c r="AE3" i="5" s="1"/>
  <c r="AG3" i="5" s="1"/>
  <c r="AK3" i="5" s="1"/>
  <c r="AJ3" i="5"/>
  <c r="T3" i="5"/>
  <c r="AW2" i="5"/>
  <c r="BE2" i="5"/>
  <c r="AQ2" i="5"/>
  <c r="AT2" i="5" s="1"/>
  <c r="AU2" i="5" s="1"/>
  <c r="BI2" i="5" s="1"/>
  <c r="AP2" i="5"/>
  <c r="AO2" i="5"/>
  <c r="AI2" i="5"/>
  <c r="AC2" i="5"/>
  <c r="AE2" i="5" s="1"/>
  <c r="AG2" i="5" s="1"/>
  <c r="AJ2" i="5"/>
  <c r="T2" i="5"/>
  <c r="BI3" i="5" l="1"/>
  <c r="AW3" i="5"/>
  <c r="BF3" i="5"/>
  <c r="AY3" i="5"/>
  <c r="BR3" i="5" s="1"/>
  <c r="BK3" i="5"/>
  <c r="BB3" i="5"/>
  <c r="BM3" i="5"/>
  <c r="BO2" i="5"/>
  <c r="BF2" i="5"/>
  <c r="AY2" i="5"/>
  <c r="BG3" i="5"/>
  <c r="BP3" i="5" s="1"/>
  <c r="BT3" i="5" s="1"/>
  <c r="BB2" i="5"/>
  <c r="BC2" i="5" s="1"/>
  <c r="BK2" i="5"/>
  <c r="AK2" i="5"/>
  <c r="BR2" i="5" s="1"/>
  <c r="BM2" i="5"/>
  <c r="BS3" i="5" l="1"/>
  <c r="BC3" i="5"/>
  <c r="BP2" i="5"/>
  <c r="BT2" i="5" s="1"/>
  <c r="BS2" i="5" s="1"/>
  <c r="BQ3" i="5"/>
  <c r="BW3" i="5" s="1"/>
  <c r="BQ2" i="5" l="1"/>
  <c r="BX2" i="5" s="1"/>
  <c r="BX3" i="5"/>
  <c r="BW2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<sst xmlns="http://schemas.openxmlformats.org/spreadsheetml/2006/main" count="102" uniqueCount="95">
  <si>
    <t>Brand</t>
  </si>
  <si>
    <t>Codi</t>
  </si>
  <si>
    <t>Licensor</t>
  </si>
  <si>
    <t>Ottoman &amp; Cubes &amp; Stool &amp; Bean Bag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</si>
  <si>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</si>
  <si>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</si>
  <si>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</si>
  <si>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</si>
  <si>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</si>
  <si>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</si>
  <si>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</si>
  <si>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</si>
  <si>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</si>
  <si>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</si>
  <si>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</si>
  <si>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</si>
  <si>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</si>
  <si>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</si>
  <si>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</si>
  <si>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</si>
  <si>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</si>
  <si>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</si>
  <si>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</si>
  <si>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</si>
  <si>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</si>
  <si>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</si>
  <si>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</si>
  <si>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</si>
  <si>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</si>
  <si>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</si>
  <si>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</si>
  <si>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</si>
  <si>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</si>
  <si>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</si>
  <si>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</si>
  <si>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</si>
  <si>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</si>
  <si>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</si>
  <si>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</si>
  <si>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</si>
  <si>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</si>
  <si>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</si>
  <si>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</si>
  <si>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</si>
  <si>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</si>
  <si>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</si>
  <si>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</si>
  <si>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</si>
  <si>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</si>
  <si>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</si>
  <si>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</si>
  <si>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</si>
  <si>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</si>
  <si>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</si>
  <si>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</si>
  <si>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</si>
  <si>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</si>
  <si>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</si>
  <si>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</si>
  <si>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</si>
  <si>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</si>
  <si>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</si>
  <si>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</si>
  <si>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</si>
  <si>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</si>
  <si>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</si>
  <si>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</si>
  <si>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</si>
  <si>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</si>
  <si>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</si>
  <si>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</si>
  <si>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</si>
  <si>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</si>
  <si>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</si>
  <si>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</si>
  <si>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</si>
  <si>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</si>
  <si>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</si>
  <si>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100% polyester</t>
  </si>
  <si>
    <t>fluffy  charcoal</t>
  </si>
  <si>
    <t>Piece</t>
  </si>
  <si>
    <t>Compressed/Knocked Down</t>
  </si>
  <si>
    <t xml:space="preserve">9404.90.9622 </t>
  </si>
  <si>
    <t>Default</t>
  </si>
  <si>
    <t>9404.90.9622</t>
  </si>
  <si>
    <t>COD101-1701</t>
    <phoneticPr fontId="15" type="noConversion"/>
  </si>
  <si>
    <t>COD101-1702</t>
  </si>
  <si>
    <t>100% polyester</t>
    <phoneticPr fontId="13" type="noConversion"/>
  </si>
  <si>
    <t>100% Polyester Codi Pazpod Lazy Cushion</t>
    <phoneticPr fontId="13" type="noConversion"/>
  </si>
  <si>
    <t>100% Polyester Codi Pazpod Lazy Cushion-Cover</t>
    <phoneticPr fontId="13" type="noConversion"/>
  </si>
  <si>
    <t>Pazpod Lazy Cushion-Cover</t>
    <phoneticPr fontId="13" type="noConversion"/>
  </si>
  <si>
    <t>Pazpod Lazy Cushion</t>
    <phoneticPr fontId="13" type="noConversion"/>
  </si>
  <si>
    <r>
      <t>Cover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Top/Sides fabric:100% polyester 470gsm solid cord serengeti fur bonded 50gsm TC fabric 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Bottom fabric: 100% polyester black Oxford point plastic fabric.  a handle, a side pocket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5# nylon zipper closure.                 Inner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 fabric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80gsm black non-woven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shredded foam fill.                                            Packaging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Ineer compressed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Cover fold put in PE bag+Instruction card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Put together in a print carton.</t>
    </r>
    <phoneticPr fontId="13" type="noConversion"/>
  </si>
  <si>
    <t>4FT(44x44x24")/14.2KG</t>
    <phoneticPr fontId="13" type="noConversion"/>
  </si>
  <si>
    <t>5FT(60x48x24")/16KG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</si>
</sst>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$-409]#,##0;\-[$$-409]#,##0"/>
    <numFmt numFmtId="178" formatCode="[$-409]dd/mmm/yy;@"/>
    <numFmt numFmtId="182" formatCode="[$€-2]\ #,##0.00_);[Red]\([$€-2]\ #,##0.00\)"/>
    <numFmt numFmtId="187" formatCode="&quot;$&quot;#,##0.00"/>
    <numFmt numFmtId="188" formatCode="0.0"/>
    <numFmt numFmtId="189" formatCode="0.000"/>
    <numFmt numFmtId="190" formatCode="&quot;$&quot;#,##0.0000"/>
    <numFmt numFmtId="191" formatCode="[$$-409]#,##0.00;\-[$$-409]#,##0.00"/>
    <numFmt numFmtId="192" formatCode="[$$-481]#,##0.00_);[Red]\([$$-481]#,##0.00\)"/>
    <numFmt numFmtId="193" formatCode="0.0%"/>
    <numFmt numFmtId="194" formatCode="&quot;$&quot;#,##0.00_);\(&quot;$&quot;#,##0.00\)"/>
  </numFmts>
  <fonts count="16">
    <font>
      <sz val="11"/>
      <name val="Calibri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微软雅黑"/>
      <family val="2"/>
      <charset val="134"/>
    </font>
    <font>
      <sz val="9"/>
      <name val="Calibri"/>
      <family val="2"/>
    </font>
    <font>
      <sz val="11"/>
      <name val="宋体"/>
      <family val="2"/>
      <charset val="134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77" fontId="9" fillId="0" borderId="0"/>
    <xf numFmtId="0" fontId="3" fillId="0" borderId="0"/>
    <xf numFmtId="0" fontId="3" fillId="0" borderId="0"/>
    <xf numFmtId="178" fontId="1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11" fillId="0" borderId="0"/>
    <xf numFmtId="176" fontId="1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178" fontId="1" fillId="0" borderId="0"/>
    <xf numFmtId="178" fontId="1" fillId="0" borderId="0"/>
  </cellStyleXfs>
  <cellXfs count="79">
    <xf numFmtId="0" fontId="0" fillId="0" borderId="0" xfId="0"/>
    <xf numFmtId="0" fontId="6" fillId="0" borderId="0" xfId="3" applyAlignment="1">
      <alignment vertical="center"/>
    </xf>
    <xf numFmtId="0" fontId="6" fillId="0" borderId="0" xfId="3" applyAlignment="1">
      <alignment horizontal="center" wrapText="1"/>
    </xf>
    <xf numFmtId="0" fontId="6" fillId="0" borderId="0" xfId="3" applyAlignment="1">
      <alignment wrapText="1"/>
    </xf>
    <xf numFmtId="187" fontId="6" fillId="0" borderId="0" xfId="3" applyNumberFormat="1" applyAlignment="1">
      <alignment wrapText="1"/>
    </xf>
    <xf numFmtId="1" fontId="6" fillId="0" borderId="0" xfId="3" applyNumberFormat="1" applyAlignment="1">
      <alignment wrapText="1"/>
    </xf>
    <xf numFmtId="188" fontId="6" fillId="0" borderId="0" xfId="3" applyNumberFormat="1" applyAlignment="1">
      <alignment wrapText="1"/>
    </xf>
    <xf numFmtId="4" fontId="6" fillId="0" borderId="0" xfId="3" applyNumberFormat="1" applyAlignment="1">
      <alignment wrapText="1"/>
    </xf>
    <xf numFmtId="2" fontId="6" fillId="0" borderId="0" xfId="3" applyNumberFormat="1" applyAlignment="1">
      <alignment wrapText="1"/>
    </xf>
    <xf numFmtId="10" fontId="6" fillId="0" borderId="0" xfId="3" applyNumberFormat="1" applyAlignment="1">
      <alignment wrapText="1"/>
    </xf>
    <xf numFmtId="189" fontId="6" fillId="0" borderId="0" xfId="3" applyNumberFormat="1" applyAlignment="1">
      <alignment wrapText="1"/>
    </xf>
    <xf numFmtId="190" fontId="6" fillId="0" borderId="0" xfId="3" applyNumberFormat="1" applyAlignment="1">
      <alignment wrapText="1"/>
    </xf>
    <xf numFmtId="0" fontId="5" fillId="0" borderId="2" xfId="3" applyFont="1" applyBorder="1" applyAlignment="1">
      <alignment horizontal="center" wrapText="1"/>
    </xf>
    <xf numFmtId="0" fontId="5" fillId="7" borderId="2" xfId="3" applyFont="1" applyFill="1" applyBorder="1" applyAlignment="1">
      <alignment horizontal="center" wrapText="1"/>
    </xf>
    <xf numFmtId="0" fontId="4" fillId="7" borderId="2" xfId="3" applyFont="1" applyFill="1" applyBorder="1" applyAlignment="1">
      <alignment horizontal="center" wrapText="1"/>
    </xf>
    <xf numFmtId="0" fontId="4" fillId="8" borderId="2" xfId="3" applyFont="1" applyFill="1" applyBorder="1" applyAlignment="1">
      <alignment horizontal="center" wrapText="1"/>
    </xf>
    <xf numFmtId="0" fontId="5" fillId="8" borderId="2" xfId="3" applyFont="1" applyFill="1" applyBorder="1" applyAlignment="1">
      <alignment horizontal="center" wrapText="1"/>
    </xf>
    <xf numFmtId="1" fontId="5" fillId="0" borderId="2" xfId="3" applyNumberFormat="1" applyFont="1" applyBorder="1" applyAlignment="1">
      <alignment horizontal="center" wrapText="1"/>
    </xf>
    <xf numFmtId="187" fontId="5" fillId="3" borderId="2" xfId="3" applyNumberFormat="1" applyFont="1" applyFill="1" applyBorder="1" applyAlignment="1">
      <alignment wrapText="1"/>
    </xf>
    <xf numFmtId="4" fontId="5" fillId="3" borderId="2" xfId="3" applyNumberFormat="1" applyFont="1" applyFill="1" applyBorder="1" applyAlignment="1">
      <alignment wrapText="1"/>
    </xf>
    <xf numFmtId="2" fontId="5" fillId="3" borderId="2" xfId="3" applyNumberFormat="1" applyFont="1" applyFill="1" applyBorder="1" applyAlignment="1">
      <alignment wrapText="1"/>
    </xf>
    <xf numFmtId="187" fontId="7" fillId="9" borderId="2" xfId="4" applyNumberFormat="1" applyFont="1" applyFill="1" applyBorder="1" applyAlignment="1">
      <alignment wrapText="1"/>
    </xf>
    <xf numFmtId="0" fontId="4" fillId="0" borderId="2" xfId="3" applyFont="1" applyBorder="1" applyAlignment="1">
      <alignment horizontal="center" wrapText="1"/>
    </xf>
    <xf numFmtId="188" fontId="5" fillId="0" borderId="2" xfId="3" applyNumberFormat="1" applyFont="1" applyBorder="1" applyAlignment="1">
      <alignment horizontal="center" wrapText="1"/>
    </xf>
    <xf numFmtId="189" fontId="7" fillId="0" borderId="2" xfId="4" applyNumberFormat="1" applyFont="1" applyBorder="1" applyAlignment="1">
      <alignment wrapText="1"/>
    </xf>
    <xf numFmtId="2" fontId="8" fillId="0" borderId="2" xfId="4" applyNumberFormat="1" applyFont="1" applyBorder="1" applyAlignment="1">
      <alignment wrapText="1"/>
    </xf>
    <xf numFmtId="1" fontId="7" fillId="0" borderId="2" xfId="4" applyNumberFormat="1" applyFont="1" applyBorder="1" applyAlignment="1">
      <alignment wrapText="1"/>
    </xf>
    <xf numFmtId="187" fontId="7" fillId="0" borderId="2" xfId="4" applyNumberFormat="1" applyFont="1" applyBorder="1" applyAlignment="1">
      <alignment wrapText="1"/>
    </xf>
    <xf numFmtId="10" fontId="5" fillId="0" borderId="2" xfId="3" applyNumberFormat="1" applyFont="1" applyBorder="1" applyAlignment="1">
      <alignment horizontal="center" wrapText="1"/>
    </xf>
    <xf numFmtId="187" fontId="7" fillId="8" borderId="2" xfId="4" applyNumberFormat="1" applyFont="1" applyFill="1" applyBorder="1" applyAlignment="1">
      <alignment wrapText="1"/>
    </xf>
    <xf numFmtId="188" fontId="5" fillId="4" borderId="2" xfId="3" applyNumberFormat="1" applyFont="1" applyFill="1" applyBorder="1" applyAlignment="1">
      <alignment horizontal="center" wrapText="1"/>
    </xf>
    <xf numFmtId="1" fontId="7" fillId="4" borderId="2" xfId="4" applyNumberFormat="1" applyFont="1" applyFill="1" applyBorder="1" applyAlignment="1">
      <alignment wrapText="1"/>
    </xf>
    <xf numFmtId="2" fontId="7" fillId="4" borderId="2" xfId="4" applyNumberFormat="1" applyFont="1" applyFill="1" applyBorder="1" applyAlignment="1">
      <alignment wrapText="1"/>
    </xf>
    <xf numFmtId="2" fontId="5" fillId="4" borderId="2" xfId="3" applyNumberFormat="1" applyFont="1" applyFill="1" applyBorder="1" applyAlignment="1">
      <alignment horizontal="center" wrapText="1"/>
    </xf>
    <xf numFmtId="10" fontId="5" fillId="4" borderId="2" xfId="3" applyNumberFormat="1" applyFont="1" applyFill="1" applyBorder="1" applyAlignment="1">
      <alignment horizontal="center" wrapText="1"/>
    </xf>
    <xf numFmtId="10" fontId="5" fillId="5" borderId="2" xfId="3" applyNumberFormat="1" applyFont="1" applyFill="1" applyBorder="1" applyAlignment="1">
      <alignment horizontal="center" wrapText="1"/>
    </xf>
    <xf numFmtId="187" fontId="7" fillId="5" borderId="2" xfId="4" applyNumberFormat="1" applyFont="1" applyFill="1" applyBorder="1" applyAlignment="1">
      <alignment wrapText="1"/>
    </xf>
    <xf numFmtId="187" fontId="8" fillId="5" borderId="2" xfId="4" applyNumberFormat="1" applyFont="1" applyFill="1" applyBorder="1" applyAlignment="1">
      <alignment wrapText="1"/>
    </xf>
    <xf numFmtId="0" fontId="8" fillId="3" borderId="2" xfId="4" applyFont="1" applyFill="1" applyBorder="1" applyAlignment="1">
      <alignment wrapText="1"/>
    </xf>
    <xf numFmtId="187" fontId="7" fillId="3" borderId="2" xfId="4" applyNumberFormat="1" applyFont="1" applyFill="1" applyBorder="1" applyAlignment="1">
      <alignment wrapText="1"/>
    </xf>
    <xf numFmtId="187" fontId="8" fillId="3" borderId="2" xfId="4" applyNumberFormat="1" applyFont="1" applyFill="1" applyBorder="1" applyAlignment="1">
      <alignment wrapText="1"/>
    </xf>
    <xf numFmtId="10" fontId="5" fillId="3" borderId="2" xfId="3" applyNumberFormat="1" applyFont="1" applyFill="1" applyBorder="1" applyAlignment="1">
      <alignment horizontal="center" wrapText="1"/>
    </xf>
    <xf numFmtId="187" fontId="7" fillId="6" borderId="2" xfId="4" applyNumberFormat="1" applyFont="1" applyFill="1" applyBorder="1" applyAlignment="1">
      <alignment wrapText="1"/>
    </xf>
    <xf numFmtId="10" fontId="7" fillId="6" borderId="2" xfId="4" applyNumberFormat="1" applyFont="1" applyFill="1" applyBorder="1" applyAlignment="1">
      <alignment wrapText="1"/>
    </xf>
    <xf numFmtId="10" fontId="7" fillId="2" borderId="2" xfId="4" applyNumberFormat="1" applyFont="1" applyFill="1" applyBorder="1" applyAlignment="1">
      <alignment wrapText="1"/>
    </xf>
    <xf numFmtId="10" fontId="8" fillId="6" borderId="2" xfId="4" applyNumberFormat="1" applyFont="1" applyFill="1" applyBorder="1" applyAlignment="1">
      <alignment wrapText="1"/>
    </xf>
    <xf numFmtId="0" fontId="6" fillId="0" borderId="2" xfId="3" applyBorder="1" applyAlignment="1">
      <alignment horizontal="center" vertical="center" wrapText="1"/>
    </xf>
    <xf numFmtId="0" fontId="6" fillId="0" borderId="2" xfId="3" applyBorder="1" applyAlignment="1">
      <alignment vertical="center" wrapText="1"/>
    </xf>
    <xf numFmtId="191" fontId="6" fillId="0" borderId="2" xfId="3" applyNumberFormat="1" applyBorder="1" applyAlignment="1">
      <alignment vertical="center" wrapText="1"/>
    </xf>
    <xf numFmtId="192" fontId="6" fillId="0" borderId="2" xfId="3" applyNumberFormat="1" applyBorder="1" applyAlignment="1">
      <alignment vertical="center" wrapText="1"/>
    </xf>
    <xf numFmtId="0" fontId="6" fillId="0" borderId="1" xfId="3" applyBorder="1" applyAlignment="1">
      <alignment vertical="center" wrapText="1"/>
    </xf>
    <xf numFmtId="182" fontId="6" fillId="0" borderId="2" xfId="3" applyNumberFormat="1" applyBorder="1" applyAlignment="1">
      <alignment vertical="center" wrapText="1"/>
    </xf>
    <xf numFmtId="1" fontId="6" fillId="0" borderId="2" xfId="3" applyNumberFormat="1" applyBorder="1" applyAlignment="1">
      <alignment horizontal="center" vertical="center"/>
    </xf>
    <xf numFmtId="187" fontId="6" fillId="0" borderId="3" xfId="3" applyNumberFormat="1" applyBorder="1" applyAlignment="1">
      <alignment horizontal="center" vertical="center" wrapText="1"/>
    </xf>
    <xf numFmtId="4" fontId="6" fillId="0" borderId="3" xfId="3" applyNumberFormat="1" applyBorder="1" applyAlignment="1">
      <alignment vertical="center"/>
    </xf>
    <xf numFmtId="2" fontId="6" fillId="0" borderId="3" xfId="3" applyNumberFormat="1" applyBorder="1" applyAlignment="1">
      <alignment vertical="center"/>
    </xf>
    <xf numFmtId="187" fontId="6" fillId="10" borderId="2" xfId="3" applyNumberFormat="1" applyFill="1" applyBorder="1" applyAlignment="1">
      <alignment vertical="center"/>
    </xf>
    <xf numFmtId="0" fontId="6" fillId="0" borderId="2" xfId="3" applyBorder="1" applyAlignment="1">
      <alignment vertical="center"/>
    </xf>
    <xf numFmtId="188" fontId="6" fillId="0" borderId="2" xfId="3" applyNumberFormat="1" applyBorder="1" applyAlignment="1">
      <alignment vertical="center"/>
    </xf>
    <xf numFmtId="1" fontId="6" fillId="0" borderId="2" xfId="3" applyNumberFormat="1" applyBorder="1" applyAlignment="1">
      <alignment vertical="center"/>
    </xf>
    <xf numFmtId="189" fontId="6" fillId="10" borderId="2" xfId="3" applyNumberFormat="1" applyFill="1" applyBorder="1" applyAlignment="1">
      <alignment vertical="center"/>
    </xf>
    <xf numFmtId="2" fontId="6" fillId="0" borderId="2" xfId="3" applyNumberFormat="1" applyBorder="1" applyAlignment="1">
      <alignment vertical="center"/>
    </xf>
    <xf numFmtId="1" fontId="6" fillId="10" borderId="2" xfId="3" applyNumberFormat="1" applyFill="1" applyBorder="1" applyAlignment="1">
      <alignment vertical="center"/>
    </xf>
    <xf numFmtId="3" fontId="6" fillId="0" borderId="2" xfId="3" applyNumberFormat="1" applyBorder="1" applyAlignment="1">
      <alignment vertical="center"/>
    </xf>
    <xf numFmtId="193" fontId="6" fillId="0" borderId="2" xfId="3" applyNumberFormat="1" applyBorder="1" applyAlignment="1">
      <alignment vertical="center"/>
    </xf>
    <xf numFmtId="2" fontId="6" fillId="10" borderId="2" xfId="3" applyNumberFormat="1" applyFill="1" applyBorder="1" applyAlignment="1">
      <alignment vertical="center"/>
    </xf>
    <xf numFmtId="10" fontId="6" fillId="0" borderId="2" xfId="3" applyNumberFormat="1" applyBorder="1" applyAlignment="1">
      <alignment vertical="center"/>
    </xf>
    <xf numFmtId="194" fontId="2" fillId="11" borderId="4" xfId="0" applyNumberFormat="1" applyFont="1" applyFill="1" applyBorder="1" applyAlignment="1">
      <alignment horizontal="center" vertical="center" wrapText="1"/>
    </xf>
    <xf numFmtId="2" fontId="2" fillId="12" borderId="5" xfId="0" applyNumberFormat="1" applyFont="1" applyFill="1" applyBorder="1" applyAlignment="1">
      <alignment horizontal="center" vertical="center" wrapText="1"/>
    </xf>
    <xf numFmtId="187" fontId="6" fillId="0" borderId="2" xfId="3" applyNumberFormat="1" applyBorder="1" applyAlignment="1">
      <alignment vertical="center"/>
    </xf>
    <xf numFmtId="10" fontId="6" fillId="10" borderId="2" xfId="3" applyNumberFormat="1" applyFill="1" applyBorder="1" applyAlignment="1">
      <alignment vertical="center"/>
    </xf>
    <xf numFmtId="176" fontId="2" fillId="12" borderId="6" xfId="0" applyNumberFormat="1" applyFont="1" applyFill="1" applyBorder="1" applyAlignment="1">
      <alignment horizontal="center" vertical="center"/>
    </xf>
    <xf numFmtId="187" fontId="6" fillId="0" borderId="0" xfId="3" applyNumberFormat="1" applyAlignment="1">
      <alignment vertical="center"/>
    </xf>
    <xf numFmtId="10" fontId="0" fillId="10" borderId="2" xfId="12" applyNumberFormat="1" applyFont="1" applyFill="1" applyBorder="1" applyAlignment="1">
      <alignment vertical="center"/>
    </xf>
    <xf numFmtId="176" fontId="2" fillId="11" borderId="6" xfId="0" applyNumberFormat="1" applyFont="1" applyFill="1" applyBorder="1" applyAlignment="1">
      <alignment horizontal="center" vertical="center"/>
    </xf>
    <xf numFmtId="187" fontId="6" fillId="0" borderId="3" xfId="3" applyNumberFormat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6" fillId="0" borderId="2" xfId="3" applyNumberFormat="1" applyBorder="1" applyAlignment="1">
      <alignment vertical="center"/>
    </xf>
    <xf numFmtId="0" fontId="6" fillId="0" borderId="0" xfId="3" applyNumberFormat="1" applyAlignment="1">
      <alignment wrapText="1"/>
    </xf>
  </cellXfs>
  <cellStyles count="28">
    <cellStyle name="Currency 2 2 2" xfId="1"/>
    <cellStyle name="Normal 1 2" xfId="2"/>
    <cellStyle name="Normal 2" xfId="3"/>
    <cellStyle name="Normal 2 18 2" xfId="4"/>
    <cellStyle name="Normal 2 2" xfId="5"/>
    <cellStyle name="Normal 3" xfId="6"/>
    <cellStyle name="Normal 3 2 15" xfId="7"/>
    <cellStyle name="Normal 35" xfId="8"/>
    <cellStyle name="Normal 52" xfId="9"/>
    <cellStyle name="Normal_West End Quote Sheet for Fred Meyer20090804-Hellen" xfId="10"/>
    <cellStyle name="Percent 17" xfId="11"/>
    <cellStyle name="Percent 2" xfId="12"/>
    <cellStyle name="Percent 2 2 2" xfId="13"/>
    <cellStyle name="Style 1" xfId="14"/>
    <cellStyle name="百分比 2" xfId="15"/>
    <cellStyle name="百分比 2 2" xfId="16"/>
    <cellStyle name="百分比 3" xfId="17"/>
    <cellStyle name="百分比 5" xfId="18"/>
    <cellStyle name="常规" xfId="0" builtinId="0"/>
    <cellStyle name="常规 18" xfId="19"/>
    <cellStyle name="常规 2" xfId="20"/>
    <cellStyle name="常规 3" xfId="21"/>
    <cellStyle name="货币 2" xfId="22"/>
    <cellStyle name="货币 3" xfId="23"/>
    <cellStyle name="千位分隔 4" xfId="24"/>
    <cellStyle name="样式 1 2" xfId="25"/>
    <cellStyle name="样式 1 2 2" xfId="26"/>
    <cellStyle name="样式 1 5" xfId="27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2"/>
  <sheetViews>
    <sheetView tabSelected="1" topLeftCell="Q1" zoomScale="80" zoomScaleNormal="80" workbookViewId="0">
      <selection activeCell="AQ3" sqref="AQ3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18" style="3" customWidth="1"/>
    <col min="9" max="9" width="19.28515625" style="3" customWidth="1"/>
    <col min="10" max="10" width="37.7109375" style="3" customWidth="1"/>
    <col min="11" max="11" width="12.42578125" style="3" customWidth="1"/>
    <col min="12" max="12" width="19.85546875" style="3" customWidth="1"/>
    <col min="13" max="13" width="14" style="3" customWidth="1"/>
    <col min="14" max="14" width="8.85546875" style="3" customWidth="1"/>
    <col min="15" max="15" width="14.5703125" style="3" bestFit="1" customWidth="1"/>
    <col min="16" max="16" width="13.85546875" style="3" customWidth="1"/>
    <col min="17" max="17" width="8.85546875" style="4" customWidth="1"/>
    <col min="18" max="18" width="9.42578125" style="3" customWidth="1"/>
    <col min="19" max="19" width="11.7109375" style="5" customWidth="1"/>
    <col min="20" max="20" width="8.140625" style="6" customWidth="1"/>
    <col min="21" max="21" width="8.7109375" style="7" customWidth="1"/>
    <col min="22" max="22" width="8.7109375" style="8" customWidth="1"/>
    <col min="23" max="23" width="12.42578125" style="6" customWidth="1"/>
    <col min="24" max="24" width="9.8554687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2.85546875" style="4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4</v>
      </c>
      <c r="B1" s="12" t="s">
        <v>5</v>
      </c>
      <c r="C1" s="13" t="s">
        <v>6</v>
      </c>
      <c r="D1" s="14" t="s">
        <v>0</v>
      </c>
      <c r="E1" s="14" t="s">
        <v>2</v>
      </c>
      <c r="F1" s="15" t="s">
        <v>7</v>
      </c>
      <c r="G1" s="13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3" t="s">
        <v>15</v>
      </c>
      <c r="O1" s="13" t="s">
        <v>16</v>
      </c>
      <c r="P1" s="13" t="s">
        <v>17</v>
      </c>
      <c r="Q1" s="13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2" t="s">
        <v>25</v>
      </c>
      <c r="Y1" s="23" t="s">
        <v>26</v>
      </c>
      <c r="Z1" s="23" t="s">
        <v>27</v>
      </c>
      <c r="AA1" s="23" t="s">
        <v>28</v>
      </c>
      <c r="AB1" s="17" t="s">
        <v>29</v>
      </c>
      <c r="AC1" s="24" t="s">
        <v>30</v>
      </c>
      <c r="AD1" s="25" t="s">
        <v>31</v>
      </c>
      <c r="AE1" s="26" t="s">
        <v>32</v>
      </c>
      <c r="AF1" s="12" t="s">
        <v>33</v>
      </c>
      <c r="AG1" s="27" t="s">
        <v>34</v>
      </c>
      <c r="AH1" s="12" t="s">
        <v>35</v>
      </c>
      <c r="AI1" s="28" t="s">
        <v>36</v>
      </c>
      <c r="AJ1" s="29" t="s">
        <v>37</v>
      </c>
      <c r="AK1" s="27" t="s">
        <v>38</v>
      </c>
      <c r="AL1" s="30" t="s">
        <v>39</v>
      </c>
      <c r="AM1" s="30" t="s">
        <v>40</v>
      </c>
      <c r="AN1" s="30" t="s">
        <v>41</v>
      </c>
      <c r="AO1" s="31" t="s">
        <v>42</v>
      </c>
      <c r="AP1" s="32" t="s">
        <v>43</v>
      </c>
      <c r="AQ1" s="32" t="s">
        <v>44</v>
      </c>
      <c r="AR1" s="33" t="s">
        <v>45</v>
      </c>
      <c r="AS1" s="34" t="s">
        <v>46</v>
      </c>
      <c r="AT1" s="32" t="s">
        <v>47</v>
      </c>
      <c r="AU1" s="32" t="s">
        <v>48</v>
      </c>
      <c r="AV1" s="35" t="s">
        <v>49</v>
      </c>
      <c r="AW1" s="36" t="s">
        <v>50</v>
      </c>
      <c r="AX1" s="35" t="s">
        <v>51</v>
      </c>
      <c r="AY1" s="36" t="s">
        <v>52</v>
      </c>
      <c r="AZ1" s="37" t="s">
        <v>53</v>
      </c>
      <c r="BA1" s="35" t="s">
        <v>54</v>
      </c>
      <c r="BB1" s="36" t="s">
        <v>55</v>
      </c>
      <c r="BC1" s="36" t="s">
        <v>56</v>
      </c>
      <c r="BD1" s="38" t="s">
        <v>57</v>
      </c>
      <c r="BE1" s="39" t="s">
        <v>58</v>
      </c>
      <c r="BF1" s="39" t="s">
        <v>59</v>
      </c>
      <c r="BG1" s="40" t="s">
        <v>60</v>
      </c>
      <c r="BH1" s="40" t="s">
        <v>61</v>
      </c>
      <c r="BI1" s="39" t="s">
        <v>62</v>
      </c>
      <c r="BJ1" s="41" t="s">
        <v>63</v>
      </c>
      <c r="BK1" s="39" t="s">
        <v>64</v>
      </c>
      <c r="BL1" s="41" t="s">
        <v>65</v>
      </c>
      <c r="BM1" s="39" t="s">
        <v>66</v>
      </c>
      <c r="BN1" s="41" t="s">
        <v>67</v>
      </c>
      <c r="BO1" s="39" t="s">
        <v>68</v>
      </c>
      <c r="BP1" s="39" t="s">
        <v>69</v>
      </c>
      <c r="BQ1" s="42" t="s">
        <v>70</v>
      </c>
      <c r="BR1" s="42" t="s">
        <v>71</v>
      </c>
      <c r="BS1" s="43" t="s">
        <v>72</v>
      </c>
      <c r="BT1" s="43" t="s">
        <v>73</v>
      </c>
      <c r="BU1" s="44" t="s">
        <v>74</v>
      </c>
      <c r="BV1" s="45" t="s">
        <v>75</v>
      </c>
      <c r="BW1" s="43" t="s">
        <v>76</v>
      </c>
      <c r="BX1" s="43" t="s">
        <v>77</v>
      </c>
    </row>
    <row r="2" spans="1:76" s="1" customFormat="1" ht="202.5" customHeight="1">
      <c r="A2" s="46">
        <v>1</v>
      </c>
      <c r="B2" s="47"/>
      <c r="C2" s="47"/>
      <c r="D2" s="47" t="s">
        <v>1</v>
      </c>
      <c r="E2" s="47"/>
      <c r="F2" s="47" t="s">
        <v>3</v>
      </c>
      <c r="G2" s="48"/>
      <c r="H2" s="49" t="s">
        <v>88</v>
      </c>
      <c r="I2" s="49" t="s">
        <v>91</v>
      </c>
      <c r="J2" s="50" t="s">
        <v>92</v>
      </c>
      <c r="K2" s="47" t="s">
        <v>87</v>
      </c>
      <c r="L2" s="51" t="s">
        <v>93</v>
      </c>
      <c r="M2" s="51" t="s">
        <v>79</v>
      </c>
      <c r="N2" s="47"/>
      <c r="O2" s="76" t="s">
        <v>85</v>
      </c>
      <c r="P2" s="47"/>
      <c r="Q2" s="47"/>
      <c r="R2" s="47" t="s">
        <v>80</v>
      </c>
      <c r="S2" s="52">
        <v>15</v>
      </c>
      <c r="T2" s="53">
        <f>W2*0.98</f>
        <v>37.450000000000003</v>
      </c>
      <c r="U2" s="54">
        <v>298</v>
      </c>
      <c r="V2" s="55">
        <v>7.8</v>
      </c>
      <c r="W2" s="56">
        <v>38.21</v>
      </c>
      <c r="X2" s="57" t="s">
        <v>81</v>
      </c>
      <c r="Y2" s="58">
        <v>45</v>
      </c>
      <c r="Z2" s="58">
        <v>43</v>
      </c>
      <c r="AA2" s="58">
        <v>42</v>
      </c>
      <c r="AB2" s="59">
        <v>1</v>
      </c>
      <c r="AC2" s="60">
        <f t="shared" ref="AC2:AC3" si="0">IF(Y2="","",Y2*Z2*AA2/1000000)</f>
        <v>8.1000000000000003E-2</v>
      </c>
      <c r="AD2" s="61">
        <v>56</v>
      </c>
      <c r="AE2" s="62">
        <f t="shared" ref="AE2:AE3" si="1">IF(AB2="","",AD2/AC2*AB2)</f>
        <v>691</v>
      </c>
      <c r="AF2" s="63">
        <v>2500</v>
      </c>
      <c r="AG2" s="56">
        <f>IF(ISERROR(AF2/AE2),"",AF2/AE2)</f>
        <v>3.62</v>
      </c>
      <c r="AH2" s="57" t="s">
        <v>82</v>
      </c>
      <c r="AI2" s="64">
        <f>7.3%+10%</f>
        <v>0.17299999999999999</v>
      </c>
      <c r="AJ2" s="56">
        <f t="shared" ref="AJ2:AJ3" si="2">IF(ISERROR(W2*AI2),"",W2*AI2)</f>
        <v>6.61</v>
      </c>
      <c r="AK2" s="56">
        <f t="shared" ref="AK2:AK3" si="3">IF(ISERROR(W2+AG2+AJ2),"",W2+AG2+AJ2)</f>
        <v>48.44</v>
      </c>
      <c r="AL2" s="77">
        <v>17.7</v>
      </c>
      <c r="AM2" s="77">
        <v>16.899999999999999</v>
      </c>
      <c r="AN2" s="77">
        <v>16.5</v>
      </c>
      <c r="AO2" s="62">
        <f>IF(AM2="","",2*(AM2+AN2))</f>
        <v>67</v>
      </c>
      <c r="AP2" s="65">
        <f>IF(AL2="","",AL2*AM2*AN2/12/12/12)</f>
        <v>2.86</v>
      </c>
      <c r="AQ2" s="65">
        <f>IF(AL2="","",AM2*AN2*AL2/139)</f>
        <v>35.51</v>
      </c>
      <c r="AR2" s="61">
        <v>41.7</v>
      </c>
      <c r="AS2" s="66">
        <v>0.2</v>
      </c>
      <c r="AT2" s="67">
        <f>MAX(AQ2:AR2)*(1+AS2)</f>
        <v>50.04</v>
      </c>
      <c r="AU2" s="68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6">
        <v>0.06</v>
      </c>
      <c r="AW2" s="56">
        <f t="shared" ref="AW2:AW3" si="4">IF(ISERROR(BU2*AV2),"",BU2*AV2)</f>
        <v>8.15</v>
      </c>
      <c r="AX2" s="66">
        <v>0</v>
      </c>
      <c r="AY2" s="56">
        <f t="shared" ref="AY2:AY3" si="5">IF(ISERROR(BU2*AX2),"",BU2*AX2)</f>
        <v>0</v>
      </c>
      <c r="AZ2" s="69">
        <v>0</v>
      </c>
      <c r="BA2" s="66">
        <v>0.02</v>
      </c>
      <c r="BB2" s="56">
        <f>IF(ISERROR(BU2*BA2),"",BU2*BA2)</f>
        <v>2.72</v>
      </c>
      <c r="BC2" s="56">
        <f>IF(ISERROR(AW2+AY2+AZ2+BB2),"",AW2+AY2+AZ2+BB2)</f>
        <v>10.87</v>
      </c>
      <c r="BD2" s="69" t="s">
        <v>83</v>
      </c>
      <c r="BE2" s="70" t="e">
        <f>VLOOKUP(BD2,#REF!,2,0)</f>
        <v>#REF!</v>
      </c>
      <c r="BF2" s="56" t="str">
        <f>IF(ISERROR(BU2*BE2),"",BU2*BE2)</f>
        <v/>
      </c>
      <c r="BG2" s="71">
        <v>14.99</v>
      </c>
      <c r="BH2" s="72">
        <v>1.5</v>
      </c>
      <c r="BI2" s="56" t="e">
        <f ca="1">AVERAGE(OFFSET(#REF!,MATCH($AU2,#REF!,0)-1,0))*BH2*AP2</f>
        <v>#REF!</v>
      </c>
      <c r="BJ2" s="66">
        <v>0.1</v>
      </c>
      <c r="BK2" s="56">
        <f>IF(ISERROR(BU2*BJ2),"",BU2*BJ2)</f>
        <v>13.58</v>
      </c>
      <c r="BL2" s="66">
        <v>0.03</v>
      </c>
      <c r="BM2" s="56">
        <f>IF(ISERROR(BU2*BL2),"",BU2*BL2)</f>
        <v>4.07</v>
      </c>
      <c r="BN2" s="66">
        <v>7.4999999999999997E-3</v>
      </c>
      <c r="BO2" s="56">
        <f>IF(ISERROR(BU2*BN2),"",BU2*BN2)</f>
        <v>1.02</v>
      </c>
      <c r="BP2" s="56" t="str">
        <f ca="1">IF(ISERROR(BF2+BG2+BI2+BK2+BM2+BO2),"",BF2+BG2+BI2+BK2+BM2+BO2)</f>
        <v/>
      </c>
      <c r="BQ2" s="56" t="str">
        <f ca="1">IF(ISERROR(BC2+BP2),"",BC2+BP2)</f>
        <v/>
      </c>
      <c r="BR2" s="56">
        <f>IF(ISERROR(AK2+AY2),"",AK2+AY2)</f>
        <v>48.44</v>
      </c>
      <c r="BS2" s="73" t="str">
        <f ca="1">IF(ISERROR((BT2-BR2)/BT2),"",(BT2-BR2)/BT2)</f>
        <v/>
      </c>
      <c r="BT2" s="56" t="str">
        <f ca="1">IF(ISERROR(BU2-AW2-AZ2-BB2-BP2),"",BU2-AW2-AZ2-BB2-BP2)</f>
        <v/>
      </c>
      <c r="BU2" s="65">
        <v>135.79</v>
      </c>
      <c r="BV2" s="69">
        <v>139.99</v>
      </c>
      <c r="BW2" s="56" t="str">
        <f ca="1">IF(ISERROR(AK2+BQ2),"",AK2+BQ2)</f>
        <v/>
      </c>
      <c r="BX2" s="70" t="str">
        <f ca="1">IF(ISERROR(BQ2/BU2),"",BQ2/BU2-6%)</f>
        <v/>
      </c>
    </row>
    <row r="3" spans="1:76" s="1" customFormat="1" ht="202.5" customHeight="1">
      <c r="A3" s="46">
        <v>2</v>
      </c>
      <c r="B3" s="47"/>
      <c r="C3" s="47"/>
      <c r="D3" s="47" t="s">
        <v>1</v>
      </c>
      <c r="E3" s="47"/>
      <c r="F3" s="47" t="s">
        <v>3</v>
      </c>
      <c r="G3" s="48"/>
      <c r="H3" s="47" t="s">
        <v>89</v>
      </c>
      <c r="I3" s="47" t="s">
        <v>90</v>
      </c>
      <c r="J3" s="50" t="s">
        <v>92</v>
      </c>
      <c r="K3" s="47" t="s">
        <v>78</v>
      </c>
      <c r="L3" s="47" t="s">
        <v>94</v>
      </c>
      <c r="M3" s="51" t="s">
        <v>79</v>
      </c>
      <c r="N3" s="47"/>
      <c r="O3" s="76" t="s">
        <v>86</v>
      </c>
      <c r="P3" s="47"/>
      <c r="Q3" s="47"/>
      <c r="R3" s="47" t="s">
        <v>80</v>
      </c>
      <c r="S3" s="52">
        <v>15</v>
      </c>
      <c r="T3" s="53">
        <f>W3*0.98</f>
        <v>43.16</v>
      </c>
      <c r="U3" s="54">
        <v>343.5</v>
      </c>
      <c r="V3" s="55">
        <v>7.8</v>
      </c>
      <c r="W3" s="56">
        <v>44.04</v>
      </c>
      <c r="X3" s="57" t="s">
        <v>81</v>
      </c>
      <c r="Y3" s="58">
        <v>45</v>
      </c>
      <c r="Z3" s="58">
        <v>43</v>
      </c>
      <c r="AA3" s="58">
        <v>48</v>
      </c>
      <c r="AB3" s="59">
        <v>1</v>
      </c>
      <c r="AC3" s="60">
        <f t="shared" si="0"/>
        <v>9.2999999999999999E-2</v>
      </c>
      <c r="AD3" s="61">
        <v>56</v>
      </c>
      <c r="AE3" s="62">
        <f t="shared" si="1"/>
        <v>602</v>
      </c>
      <c r="AF3" s="63">
        <v>2500</v>
      </c>
      <c r="AG3" s="56">
        <f t="shared" ref="AG3" si="6">IF(ISERROR(AF3/AE3),"",AF3/AE3)</f>
        <v>4.1500000000000004</v>
      </c>
      <c r="AH3" s="57" t="s">
        <v>84</v>
      </c>
      <c r="AI3" s="64">
        <f>7.3%+10%</f>
        <v>0.17299999999999999</v>
      </c>
      <c r="AJ3" s="56">
        <f t="shared" si="2"/>
        <v>7.62</v>
      </c>
      <c r="AK3" s="56">
        <f t="shared" si="3"/>
        <v>55.81</v>
      </c>
      <c r="AL3" s="77">
        <v>17.7</v>
      </c>
      <c r="AM3" s="77">
        <v>17</v>
      </c>
      <c r="AN3" s="77">
        <v>18.899999999999999</v>
      </c>
      <c r="AO3" s="62">
        <f t="shared" ref="AO3" si="7">IF(AM3="","",2*(AM3+AN3))</f>
        <v>72</v>
      </c>
      <c r="AP3" s="65">
        <f t="shared" ref="AP3" si="8">IF(AL3="","",AL3*AM3*AN3/12/12/12)</f>
        <v>3.29</v>
      </c>
      <c r="AQ3" s="65">
        <f t="shared" ref="AQ3" si="9">IF(AL3="","",AM3*AN3*AL3/139)</f>
        <v>40.909999999999997</v>
      </c>
      <c r="AR3" s="61">
        <v>47.5</v>
      </c>
      <c r="AS3" s="66">
        <v>0.2</v>
      </c>
      <c r="AT3" s="67">
        <f t="shared" ref="AT3" si="10">MAX(AQ3:AR3)*(1+AS3)</f>
        <v>57</v>
      </c>
      <c r="AU3" s="68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6">
        <v>0.06</v>
      </c>
      <c r="AW3" s="56">
        <f t="shared" si="4"/>
        <v>10.48</v>
      </c>
      <c r="AX3" s="66">
        <v>0</v>
      </c>
      <c r="AY3" s="56">
        <f t="shared" si="5"/>
        <v>0</v>
      </c>
      <c r="AZ3" s="69">
        <v>0</v>
      </c>
      <c r="BA3" s="66">
        <v>0.02</v>
      </c>
      <c r="BB3" s="56">
        <f t="shared" ref="BB3" si="11">IF(ISERROR(BU3*BA3),"",BU3*BA3)</f>
        <v>3.49</v>
      </c>
      <c r="BC3" s="56">
        <f t="shared" ref="BC3" si="12">IF(ISERROR(AW3+AY3+AZ3+BB3),"",AW3+AY3+AZ3+BB3)</f>
        <v>13.97</v>
      </c>
      <c r="BD3" s="69" t="s">
        <v>83</v>
      </c>
      <c r="BE3" s="70" t="e">
        <f>VLOOKUP(BD3,#REF!,2,0)</f>
        <v>#REF!</v>
      </c>
      <c r="BF3" s="56" t="str">
        <f t="shared" ref="BF3" si="13">IF(ISERROR(BU3*BE3),"",BU3*BE3)</f>
        <v/>
      </c>
      <c r="BG3" s="74" t="e">
        <f ca="1">MAX(ROUNDUP($AT3+OFFSET(#REF!,MATCH($AU3,#REF!,0)-1,0),0)-OFFSET(#REF!,MATCH($AU3,#REF!,0)-1,0),0)*OFFSET(#REF!,MATCH($AU3,#REF!,0)-1,0)+OFFSET(#REF!,MATCH($AU3,#REF!,0)-1,0)</f>
        <v>#REF!</v>
      </c>
      <c r="BH3" s="75">
        <v>1.5</v>
      </c>
      <c r="BI3" s="56" t="e">
        <f ca="1">AVERAGE(OFFSET(#REF!,MATCH($AU3,#REF!,0)-1,0))*BH3*AP3</f>
        <v>#REF!</v>
      </c>
      <c r="BJ3" s="66">
        <v>0.1</v>
      </c>
      <c r="BK3" s="56">
        <f t="shared" ref="BK3" si="14">IF(ISERROR(BU3*BJ3),"",BU3*BJ3)</f>
        <v>17.46</v>
      </c>
      <c r="BL3" s="66">
        <v>0.03</v>
      </c>
      <c r="BM3" s="56">
        <f t="shared" ref="BM3" si="15">IF(ISERROR(BU3*BL3),"",BU3*BL3)</f>
        <v>5.24</v>
      </c>
      <c r="BN3" s="66">
        <v>7.4999999999999997E-3</v>
      </c>
      <c r="BO3" s="56">
        <f t="shared" ref="BO3" si="16">IF(ISERROR(BU3*BN3),"",BU3*BN3)</f>
        <v>1.31</v>
      </c>
      <c r="BP3" s="56" t="str">
        <f t="shared" ref="BP3" ca="1" si="17">IF(ISERROR(BF3+BG3+BI3+BK3+BM3+BO3),"",BF3+BG3+BI3+BK3+BM3+BO3)</f>
        <v/>
      </c>
      <c r="BQ3" s="56" t="str">
        <f t="shared" ref="BQ3" ca="1" si="18">IF(ISERROR(BC3+BP3),"",BC3+BP3)</f>
        <v/>
      </c>
      <c r="BR3" s="56">
        <f t="shared" ref="BR3" si="19">IF(ISERROR(AK3+AY3),"",AK3+AY3)</f>
        <v>55.81</v>
      </c>
      <c r="BS3" s="73" t="str">
        <f t="shared" ref="BS3" ca="1" si="20">IF(ISERROR((BT3-BR3)/BT3),"",(BT3-BR3)/BT3)</f>
        <v/>
      </c>
      <c r="BT3" s="56" t="str">
        <f t="shared" ref="BT3" ca="1" si="21">IF(ISERROR(BU3-AW3-AZ3-BB3-BP3),"",BU3-AW3-AZ3-BB3-BP3)</f>
        <v/>
      </c>
      <c r="BU3" s="65">
        <v>174.59</v>
      </c>
      <c r="BV3" s="69">
        <v>179.99</v>
      </c>
      <c r="BW3" s="56" t="str">
        <f t="shared" ref="BW3" ca="1" si="22">IF(ISERROR(AK3+BQ3),"",AK3+BQ3)</f>
        <v/>
      </c>
      <c r="BX3" s="70" t="str">
        <f t="shared" ref="BX3" ca="1" si="23">IF(ISERROR(BQ3/BU3),"",BQ3/BU3-6%)</f>
        <v/>
      </c>
    </row>
    <row r="10" spans="1:76">
      <c r="AL10" s="78"/>
      <c r="AM10" s="78"/>
      <c r="AN10" s="78"/>
    </row>
    <row r="11" spans="1:76">
      <c r="AL11" s="78">
        <v>17.7</v>
      </c>
      <c r="AM11" s="78">
        <v>16.899999999999999</v>
      </c>
      <c r="AN11" s="78">
        <v>16.5</v>
      </c>
    </row>
    <row r="12" spans="1:76">
      <c r="AL12" s="6">
        <v>17.7</v>
      </c>
      <c r="AM12" s="5">
        <v>17</v>
      </c>
      <c r="AN12" s="8">
        <v>18.899999999999999</v>
      </c>
    </row>
  </sheetData>
  <sheetProtection insertRows="0" deleteRows="0" sort="0"/>
  <protectedRanges>
    <protectedRange sqref="F2:J3 A2:B86 C2:C85 U2:X3 AJ2:AK3 BH2:BH3 AC2:AE3 AO2:AQ3 T4:AN85 AR4:AS85 BW2:BX3 AV2:BF3 BJ2:BU3 AV4:BR85 D2:E86 L2:R3 F4:R85 AG2:AG3" name="Range1"/>
    <protectedRange sqref="AL2:AN3 AR2:AS3 Y2:AA3" name="Range1_2"/>
    <protectedRange sqref="AF2:AF3" name="Range1_3"/>
    <protectedRange sqref="AH2:AI3" name="Range1_4"/>
    <protectedRange sqref="S2:S3" name="Range1_6"/>
    <protectedRange sqref="K2:K3" name="Range1_1"/>
    <protectedRange sqref="AT4:AU85 AO4:AQ85" name="Range1_5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X2:X3</xm:sqref>
        </x14:dataValidation>
        <x14:dataValidation type="list" allowBlank="1" showInputMessage="1" showErrorMessage="1">
          <x14:formula1>
            <xm:f>#REF!</xm:f>
          </x14:formula1>
          <xm:sqref>BD2:BD3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4" master="" otherUserPermission="visible"/>
  <rangeList sheetStid="6" master="" otherUserPermission="visible"/>
  <rangeList sheetStid="8" master="" otherUserPermission="visible"/>
  <rangeList sheetStid="9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2026-04-10T01:58:36Z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FB1F8D4EB4FB4C97A09DE34B9F422210_13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