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0" i="8" l="1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V14" i="8"/>
  <c r="V13" i="8"/>
  <c r="V12" i="8"/>
  <c r="V11" i="8"/>
  <c r="V10" i="8"/>
  <c r="V9" i="8"/>
  <c r="V8" i="8"/>
  <c r="V7" i="8"/>
  <c r="V6" i="8"/>
  <c r="V5" i="8"/>
  <c r="V4" i="8"/>
  <c r="V3" i="8"/>
  <c r="V2" i="8"/>
  <c r="T28" i="8"/>
  <c r="AC28" i="8"/>
  <c r="AD28" i="8" s="1"/>
  <c r="AF28" i="8" s="1"/>
  <c r="AI28" i="8"/>
  <c r="AL28" i="8"/>
  <c r="AN28" i="8"/>
  <c r="AP28" i="8"/>
  <c r="AT28" i="8"/>
  <c r="AW28" i="8"/>
  <c r="BB28" i="8"/>
  <c r="AQ28" i="8" s="1"/>
  <c r="BB24" i="8"/>
  <c r="BD24" i="8" s="1"/>
  <c r="AW24" i="8"/>
  <c r="AT24" i="8"/>
  <c r="AP24" i="8"/>
  <c r="AN24" i="8"/>
  <c r="AL24" i="8"/>
  <c r="AI24" i="8"/>
  <c r="AC24" i="8"/>
  <c r="AD24" i="8" s="1"/>
  <c r="AF24" i="8" s="1"/>
  <c r="T24" i="8"/>
  <c r="BB30" i="8"/>
  <c r="BD30" i="8" s="1"/>
  <c r="AW30" i="8"/>
  <c r="AT30" i="8"/>
  <c r="AP30" i="8"/>
  <c r="AN30" i="8"/>
  <c r="AL30" i="8"/>
  <c r="AI30" i="8"/>
  <c r="AC30" i="8"/>
  <c r="AD30" i="8" s="1"/>
  <c r="AF30" i="8" s="1"/>
  <c r="T30" i="8"/>
  <c r="BB29" i="8"/>
  <c r="AQ29" i="8" s="1"/>
  <c r="AW29" i="8"/>
  <c r="AT29" i="8"/>
  <c r="AP29" i="8"/>
  <c r="AN29" i="8"/>
  <c r="AL29" i="8"/>
  <c r="AI29" i="8"/>
  <c r="AC29" i="8"/>
  <c r="AD29" i="8" s="1"/>
  <c r="AF29" i="8" s="1"/>
  <c r="T29" i="8"/>
  <c r="BB27" i="8"/>
  <c r="AQ27" i="8" s="1"/>
  <c r="AW27" i="8"/>
  <c r="AT27" i="8"/>
  <c r="AP27" i="8"/>
  <c r="AN27" i="8"/>
  <c r="AL27" i="8"/>
  <c r="AI27" i="8"/>
  <c r="AC27" i="8"/>
  <c r="AD27" i="8" s="1"/>
  <c r="AF27" i="8" s="1"/>
  <c r="AJ27" i="8" s="1"/>
  <c r="T27" i="8"/>
  <c r="BB26" i="8"/>
  <c r="BD26" i="8" s="1"/>
  <c r="AW26" i="8"/>
  <c r="AT26" i="8"/>
  <c r="AP26" i="8"/>
  <c r="AN26" i="8"/>
  <c r="AL26" i="8"/>
  <c r="AI26" i="8"/>
  <c r="AC26" i="8"/>
  <c r="AD26" i="8" s="1"/>
  <c r="AF26" i="8" s="1"/>
  <c r="T26" i="8"/>
  <c r="BB25" i="8"/>
  <c r="AQ25" i="8" s="1"/>
  <c r="AW25" i="8"/>
  <c r="AT25" i="8"/>
  <c r="AP25" i="8"/>
  <c r="AN25" i="8"/>
  <c r="AL25" i="8"/>
  <c r="AI25" i="8"/>
  <c r="AC25" i="8"/>
  <c r="AD25" i="8" s="1"/>
  <c r="AF25" i="8" s="1"/>
  <c r="AJ25" i="8" s="1"/>
  <c r="T25" i="8"/>
  <c r="BB20" i="8"/>
  <c r="BD20" i="8" s="1"/>
  <c r="AW20" i="8"/>
  <c r="AT20" i="8"/>
  <c r="AP20" i="8"/>
  <c r="AN20" i="8"/>
  <c r="AL20" i="8"/>
  <c r="AI20" i="8"/>
  <c r="AC20" i="8"/>
  <c r="AD20" i="8" s="1"/>
  <c r="AF20" i="8" s="1"/>
  <c r="T20" i="8"/>
  <c r="BB23" i="8"/>
  <c r="BD23" i="8" s="1"/>
  <c r="AW23" i="8"/>
  <c r="AT23" i="8"/>
  <c r="AP23" i="8"/>
  <c r="AN23" i="8"/>
  <c r="AL23" i="8"/>
  <c r="AI23" i="8"/>
  <c r="AC23" i="8"/>
  <c r="AD23" i="8" s="1"/>
  <c r="AF23" i="8" s="1"/>
  <c r="T23" i="8"/>
  <c r="BB22" i="8"/>
  <c r="AQ22" i="8" s="1"/>
  <c r="AW22" i="8"/>
  <c r="AT22" i="8"/>
  <c r="AP22" i="8"/>
  <c r="AN22" i="8"/>
  <c r="AL22" i="8"/>
  <c r="AI22" i="8"/>
  <c r="AC22" i="8"/>
  <c r="AD22" i="8" s="1"/>
  <c r="AF22" i="8" s="1"/>
  <c r="T22" i="8"/>
  <c r="BB21" i="8"/>
  <c r="AQ21" i="8" s="1"/>
  <c r="AW21" i="8"/>
  <c r="AT21" i="8"/>
  <c r="AP21" i="8"/>
  <c r="AN21" i="8"/>
  <c r="AL21" i="8"/>
  <c r="AI21" i="8"/>
  <c r="AC21" i="8"/>
  <c r="AD21" i="8" s="1"/>
  <c r="AF21" i="8" s="1"/>
  <c r="T21" i="8"/>
  <c r="BB16" i="8"/>
  <c r="BD16" i="8" s="1"/>
  <c r="AW16" i="8"/>
  <c r="AT16" i="8"/>
  <c r="AP16" i="8"/>
  <c r="AN16" i="8"/>
  <c r="AL16" i="8"/>
  <c r="AI16" i="8"/>
  <c r="AC16" i="8"/>
  <c r="AD16" i="8" s="1"/>
  <c r="AF16" i="8" s="1"/>
  <c r="T16" i="8"/>
  <c r="BB19" i="8"/>
  <c r="BD19" i="8" s="1"/>
  <c r="AW19" i="8"/>
  <c r="AT19" i="8"/>
  <c r="AP19" i="8"/>
  <c r="AN19" i="8"/>
  <c r="AL19" i="8"/>
  <c r="AI19" i="8"/>
  <c r="AC19" i="8"/>
  <c r="AD19" i="8" s="1"/>
  <c r="AF19" i="8" s="1"/>
  <c r="T19" i="8"/>
  <c r="BB18" i="8"/>
  <c r="BD18" i="8" s="1"/>
  <c r="AW18" i="8"/>
  <c r="AT18" i="8"/>
  <c r="AP18" i="8"/>
  <c r="AN18" i="8"/>
  <c r="AL18" i="8"/>
  <c r="AI18" i="8"/>
  <c r="AC18" i="8"/>
  <c r="AD18" i="8" s="1"/>
  <c r="AF18" i="8" s="1"/>
  <c r="T18" i="8"/>
  <c r="BB17" i="8"/>
  <c r="AQ17" i="8" s="1"/>
  <c r="AW17" i="8"/>
  <c r="AT17" i="8"/>
  <c r="AP17" i="8"/>
  <c r="AN17" i="8"/>
  <c r="AL17" i="8"/>
  <c r="AI17" i="8"/>
  <c r="AC17" i="8"/>
  <c r="AD17" i="8" s="1"/>
  <c r="AF17" i="8" s="1"/>
  <c r="T17" i="8"/>
  <c r="BB15" i="8"/>
  <c r="BD15" i="8" s="1"/>
  <c r="AW15" i="8"/>
  <c r="AT15" i="8"/>
  <c r="AP15" i="8"/>
  <c r="AN15" i="8"/>
  <c r="AL15" i="8"/>
  <c r="AI15" i="8"/>
  <c r="AC15" i="8"/>
  <c r="AD15" i="8" s="1"/>
  <c r="AF15" i="8" s="1"/>
  <c r="T15" i="8"/>
  <c r="BB14" i="8"/>
  <c r="AQ14" i="8" s="1"/>
  <c r="AW14" i="8"/>
  <c r="AT14" i="8"/>
  <c r="AP14" i="8"/>
  <c r="AN14" i="8"/>
  <c r="AL14" i="8"/>
  <c r="AI14" i="8"/>
  <c r="AC14" i="8"/>
  <c r="AD14" i="8" s="1"/>
  <c r="AF14" i="8" s="1"/>
  <c r="T14" i="8"/>
  <c r="BB13" i="8"/>
  <c r="AQ13" i="8" s="1"/>
  <c r="AW13" i="8"/>
  <c r="AT13" i="8"/>
  <c r="AP13" i="8"/>
  <c r="AN13" i="8"/>
  <c r="AL13" i="8"/>
  <c r="AI13" i="8"/>
  <c r="AC13" i="8"/>
  <c r="AD13" i="8" s="1"/>
  <c r="AF13" i="8" s="1"/>
  <c r="AJ13" i="8" s="1"/>
  <c r="T13" i="8"/>
  <c r="BB12" i="8"/>
  <c r="AQ12" i="8" s="1"/>
  <c r="AW12" i="8"/>
  <c r="AT12" i="8"/>
  <c r="AP12" i="8"/>
  <c r="AN12" i="8"/>
  <c r="AL12" i="8"/>
  <c r="AI12" i="8"/>
  <c r="AC12" i="8"/>
  <c r="AD12" i="8" s="1"/>
  <c r="AF12" i="8" s="1"/>
  <c r="T12" i="8"/>
  <c r="BB11" i="8"/>
  <c r="BD11" i="8" s="1"/>
  <c r="AW11" i="8"/>
  <c r="AT11" i="8"/>
  <c r="AP11" i="8"/>
  <c r="AN11" i="8"/>
  <c r="AL11" i="8"/>
  <c r="AI11" i="8"/>
  <c r="AC11" i="8"/>
  <c r="AD11" i="8" s="1"/>
  <c r="AF11" i="8" s="1"/>
  <c r="T11" i="8"/>
  <c r="BB10" i="8"/>
  <c r="AQ10" i="8" s="1"/>
  <c r="AW10" i="8"/>
  <c r="AT10" i="8"/>
  <c r="AP10" i="8"/>
  <c r="AN10" i="8"/>
  <c r="AL10" i="8"/>
  <c r="AI10" i="8"/>
  <c r="AC10" i="8"/>
  <c r="AD10" i="8" s="1"/>
  <c r="AF10" i="8" s="1"/>
  <c r="T10" i="8"/>
  <c r="BB9" i="8"/>
  <c r="AQ9" i="8" s="1"/>
  <c r="AW9" i="8"/>
  <c r="AT9" i="8"/>
  <c r="AP9" i="8"/>
  <c r="AN9" i="8"/>
  <c r="AL9" i="8"/>
  <c r="AI9" i="8"/>
  <c r="AC9" i="8"/>
  <c r="AD9" i="8" s="1"/>
  <c r="AF9" i="8" s="1"/>
  <c r="AJ9" i="8" s="1"/>
  <c r="T9" i="8"/>
  <c r="BB8" i="8"/>
  <c r="BD8" i="8" s="1"/>
  <c r="AW8" i="8"/>
  <c r="AT8" i="8"/>
  <c r="AP8" i="8"/>
  <c r="AN8" i="8"/>
  <c r="AL8" i="8"/>
  <c r="AI8" i="8"/>
  <c r="AC8" i="8"/>
  <c r="AD8" i="8" s="1"/>
  <c r="AF8" i="8" s="1"/>
  <c r="T8" i="8"/>
  <c r="BB7" i="8"/>
  <c r="AQ7" i="8" s="1"/>
  <c r="AW7" i="8"/>
  <c r="AT7" i="8"/>
  <c r="AP7" i="8"/>
  <c r="AN7" i="8"/>
  <c r="AL7" i="8"/>
  <c r="AI7" i="8"/>
  <c r="AC7" i="8"/>
  <c r="AD7" i="8" s="1"/>
  <c r="AF7" i="8" s="1"/>
  <c r="T7" i="8"/>
  <c r="BB6" i="8"/>
  <c r="BD6" i="8" s="1"/>
  <c r="AW6" i="8"/>
  <c r="AT6" i="8"/>
  <c r="AP6" i="8"/>
  <c r="AN6" i="8"/>
  <c r="AL6" i="8"/>
  <c r="AI6" i="8"/>
  <c r="AC6" i="8"/>
  <c r="AD6" i="8" s="1"/>
  <c r="AF6" i="8" s="1"/>
  <c r="T6" i="8"/>
  <c r="AQ26" i="8" l="1"/>
  <c r="BD28" i="8"/>
  <c r="AQ20" i="8"/>
  <c r="AJ28" i="8"/>
  <c r="AY28" i="8" s="1"/>
  <c r="AZ28" i="8" s="1"/>
  <c r="AJ10" i="8"/>
  <c r="AJ14" i="8"/>
  <c r="AJ19" i="8"/>
  <c r="AJ30" i="8"/>
  <c r="AX28" i="8"/>
  <c r="AJ22" i="8"/>
  <c r="AQ19" i="8"/>
  <c r="AX19" i="8" s="1"/>
  <c r="AY19" i="8" s="1"/>
  <c r="AZ19" i="8" s="1"/>
  <c r="AJ12" i="8"/>
  <c r="AJ17" i="8"/>
  <c r="AJ24" i="8"/>
  <c r="AJ16" i="8"/>
  <c r="AQ24" i="8"/>
  <c r="AX24" i="8" s="1"/>
  <c r="AJ23" i="8"/>
  <c r="AQ30" i="8"/>
  <c r="AX30" i="8" s="1"/>
  <c r="AQ23" i="8"/>
  <c r="AX23" i="8" s="1"/>
  <c r="AJ26" i="8"/>
  <c r="AX12" i="8"/>
  <c r="AQ18" i="8"/>
  <c r="AX18" i="8" s="1"/>
  <c r="AJ7" i="8"/>
  <c r="AJ15" i="8"/>
  <c r="AX14" i="8"/>
  <c r="AY14" i="8" s="1"/>
  <c r="AZ14" i="8" s="1"/>
  <c r="AJ20" i="8"/>
  <c r="AJ21" i="8"/>
  <c r="AQ15" i="8"/>
  <c r="AX15" i="8" s="1"/>
  <c r="AJ18" i="8"/>
  <c r="AQ6" i="8"/>
  <c r="AX6" i="8" s="1"/>
  <c r="AX7" i="8"/>
  <c r="AQ11" i="8"/>
  <c r="AX11" i="8" s="1"/>
  <c r="AJ8" i="8"/>
  <c r="BD12" i="8"/>
  <c r="AX26" i="8"/>
  <c r="AJ29" i="8"/>
  <c r="AX29" i="8"/>
  <c r="AX22" i="8"/>
  <c r="AY22" i="8" s="1"/>
  <c r="AZ22" i="8" s="1"/>
  <c r="AQ16" i="8"/>
  <c r="AX16" i="8" s="1"/>
  <c r="AY16" i="8" s="1"/>
  <c r="AZ16" i="8" s="1"/>
  <c r="AX10" i="8"/>
  <c r="AY10" i="8" s="1"/>
  <c r="AZ10" i="8" s="1"/>
  <c r="AX20" i="8"/>
  <c r="AJ6" i="8"/>
  <c r="AQ8" i="8"/>
  <c r="AX8" i="8" s="1"/>
  <c r="AJ11" i="8"/>
  <c r="BD29" i="8"/>
  <c r="AX27" i="8"/>
  <c r="AY27" i="8" s="1"/>
  <c r="AZ27" i="8" s="1"/>
  <c r="AX25" i="8"/>
  <c r="AY25" i="8" s="1"/>
  <c r="AZ25" i="8" s="1"/>
  <c r="BD27" i="8"/>
  <c r="BD25" i="8"/>
  <c r="AX21" i="8"/>
  <c r="BD21" i="8"/>
  <c r="BD22" i="8"/>
  <c r="AX17" i="8"/>
  <c r="BD17" i="8"/>
  <c r="AX13" i="8"/>
  <c r="AY13" i="8" s="1"/>
  <c r="AZ13" i="8" s="1"/>
  <c r="BD13" i="8"/>
  <c r="BD14" i="8"/>
  <c r="BD10" i="8"/>
  <c r="AX9" i="8"/>
  <c r="AY9" i="8" s="1"/>
  <c r="AZ9" i="8" s="1"/>
  <c r="BD9" i="8"/>
  <c r="BD7" i="8"/>
  <c r="AY30" i="8" l="1"/>
  <c r="AZ30" i="8" s="1"/>
  <c r="AY21" i="8"/>
  <c r="AZ21" i="8" s="1"/>
  <c r="AY23" i="8"/>
  <c r="AZ23" i="8" s="1"/>
  <c r="AY26" i="8"/>
  <c r="AZ26" i="8" s="1"/>
  <c r="AY17" i="8"/>
  <c r="AZ17" i="8" s="1"/>
  <c r="AY12" i="8"/>
  <c r="AZ12" i="8" s="1"/>
  <c r="AY18" i="8"/>
  <c r="AZ18" i="8" s="1"/>
  <c r="AY20" i="8"/>
  <c r="AZ20" i="8" s="1"/>
  <c r="AY24" i="8"/>
  <c r="AZ24" i="8" s="1"/>
  <c r="AY15" i="8"/>
  <c r="AZ15" i="8" s="1"/>
  <c r="AY7" i="8"/>
  <c r="AZ7" i="8" s="1"/>
  <c r="AY6" i="8"/>
  <c r="AZ6" i="8" s="1"/>
  <c r="AY29" i="8"/>
  <c r="AZ29" i="8" s="1"/>
  <c r="AY8" i="8"/>
  <c r="AZ8" i="8" s="1"/>
  <c r="AY11" i="8"/>
  <c r="AZ11" i="8" s="1"/>
  <c r="AW3" i="8" l="1"/>
  <c r="AW4" i="8"/>
  <c r="AW5" i="8"/>
  <c r="AW2" i="8"/>
  <c r="BB5" i="8"/>
  <c r="AT5" i="8"/>
  <c r="AP5" i="8"/>
  <c r="AN5" i="8"/>
  <c r="AL5" i="8"/>
  <c r="AI5" i="8"/>
  <c r="AC5" i="8"/>
  <c r="AD5" i="8" s="1"/>
  <c r="AF5" i="8" s="1"/>
  <c r="T5" i="8"/>
  <c r="BB4" i="8"/>
  <c r="AQ4" i="8" s="1"/>
  <c r="AT4" i="8"/>
  <c r="AP4" i="8"/>
  <c r="AN4" i="8"/>
  <c r="AL4" i="8"/>
  <c r="AI4" i="8"/>
  <c r="AC4" i="8"/>
  <c r="AD4" i="8" s="1"/>
  <c r="AF4" i="8" s="1"/>
  <c r="T4" i="8"/>
  <c r="BB3" i="8"/>
  <c r="AQ3" i="8" s="1"/>
  <c r="AT3" i="8"/>
  <c r="AP3" i="8"/>
  <c r="AN3" i="8"/>
  <c r="AL3" i="8"/>
  <c r="AI3" i="8"/>
  <c r="AC3" i="8"/>
  <c r="AD3" i="8" s="1"/>
  <c r="AF3" i="8" s="1"/>
  <c r="T3" i="8"/>
  <c r="BB2" i="8"/>
  <c r="BD2" i="8" s="1"/>
  <c r="AT2" i="8"/>
  <c r="AP2" i="8"/>
  <c r="AN2" i="8"/>
  <c r="AL2" i="8"/>
  <c r="AI2" i="8"/>
  <c r="AC2" i="8"/>
  <c r="AD2" i="8" s="1"/>
  <c r="AF2" i="8" s="1"/>
  <c r="T2" i="8"/>
  <c r="AJ5" i="8" l="1"/>
  <c r="AJ2" i="8"/>
  <c r="AJ3" i="8"/>
  <c r="AX3" i="8"/>
  <c r="AQ2" i="8"/>
  <c r="AX2" i="8" s="1"/>
  <c r="AJ4" i="8"/>
  <c r="AX4" i="8"/>
  <c r="AQ5" i="8"/>
  <c r="AX5" i="8" s="1"/>
  <c r="BD5" i="8"/>
  <c r="BD4" i="8"/>
  <c r="BD3" i="8"/>
  <c r="AY5" i="8" l="1"/>
  <c r="AZ5" i="8" s="1"/>
  <c r="AY2" i="8"/>
  <c r="AZ2" i="8" s="1"/>
  <c r="AY3" i="8"/>
  <c r="AZ3" i="8" s="1"/>
  <c r="AY4" i="8"/>
  <c r="AZ4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<sst xmlns="http://schemas.openxmlformats.org/spreadsheetml/2006/main" count="521" uniqueCount="139">
  <si>
    <t>Brand</t>
  </si>
  <si>
    <t>Package Type</t>
  </si>
  <si>
    <t>Royalty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</si>
  <si>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</si>
  <si>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</si>
  <si>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</si>
  <si>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</si>
  <si>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</si>
  <si>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</si>
  <si>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</si>
  <si>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</si>
  <si>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</si>
  <si>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</si>
  <si>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</si>
  <si>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</si>
  <si>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</si>
  <si>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</si>
  <si>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</si>
  <si>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</si>
  <si>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</si>
  <si>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</si>
  <si>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</si>
  <si>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</si>
  <si>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</si>
  <si>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</si>
  <si>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</si>
  <si>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</si>
  <si>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</si>
  <si>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</si>
  <si>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</si>
  <si>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</si>
  <si>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</si>
  <si>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</si>
  <si>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</si>
  <si>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</si>
  <si>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</si>
  <si>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</si>
  <si>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</si>
  <si>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</si>
  <si>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</si>
  <si>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</si>
  <si>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</si>
  <si>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</si>
  <si>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</si>
  <si>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</si>
  <si>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</si>
  <si>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</si>
  <si>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</si>
  <si>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</si>
  <si>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</si>
  <si>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</si>
  <si>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</si>
  <si>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</si>
  <si>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</si>
  <si>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</si>
  <si>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</si>
  <si>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</si>
  <si>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</si>
  <si>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</si>
  <si>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</si>
  <si>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</si>
  <si>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</si>
  <si>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Beautyrest Heated 4%</t>
  </si>
  <si>
    <t>Grey</t>
  </si>
  <si>
    <t>Ivory</t>
  </si>
  <si>
    <t>Purple</t>
  </si>
  <si>
    <t>6301.10.0000</t>
  </si>
  <si>
    <t>Heated Microlight to Berber</t>
  </si>
  <si>
    <t>200gsm solid plush to 220gsm solid sherpa; 100% Polyester; gift box package, 3pcs per carton</t>
  </si>
  <si>
    <t>Blue</t>
  </si>
  <si>
    <t>Red</t>
  </si>
  <si>
    <t>Indigo</t>
  </si>
  <si>
    <t>Beautyrest Heated Microlight to Berber Blanket</t>
  </si>
  <si>
    <t>Heated Blanket</t>
  </si>
  <si>
    <t>100% Polyester Electric Blanket</t>
  </si>
  <si>
    <t>T: 62x84"</t>
  </si>
  <si>
    <t>F: 80x84"</t>
  </si>
  <si>
    <t>Q: 84x90"</t>
  </si>
  <si>
    <t>K: 100x90"</t>
  </si>
  <si>
    <t>Tan</t>
  </si>
  <si>
    <t>Chocolate</t>
  </si>
  <si>
    <t>675716560485</t>
  </si>
  <si>
    <t>675716560522</t>
  </si>
  <si>
    <t>675716560560</t>
  </si>
  <si>
    <t>675716560607</t>
  </si>
  <si>
    <t>675716560492</t>
  </si>
  <si>
    <t>675716560539</t>
  </si>
  <si>
    <t>675716560577</t>
  </si>
  <si>
    <t>675716560614</t>
  </si>
  <si>
    <t>675716560546</t>
  </si>
  <si>
    <t>675716560584</t>
  </si>
  <si>
    <t>675716560621</t>
  </si>
  <si>
    <t>675716560553</t>
  </si>
  <si>
    <t>675716560591</t>
  </si>
  <si>
    <t>675716560638</t>
  </si>
  <si>
    <t>675716615901</t>
  </si>
  <si>
    <t>675716615918</t>
  </si>
  <si>
    <t>675716615925</t>
  </si>
  <si>
    <t>675716615932</t>
  </si>
  <si>
    <t>675716781729</t>
  </si>
  <si>
    <t>675716781736</t>
  </si>
  <si>
    <t>675716781743</t>
  </si>
  <si>
    <t>675716781750</t>
  </si>
  <si>
    <t>675716781767</t>
  </si>
  <si>
    <t>675716781774</t>
  </si>
  <si>
    <t>675716781781</t>
  </si>
  <si>
    <t>675716781798</t>
  </si>
  <si>
    <t>086569401472</t>
  </si>
  <si>
    <t>086569401489</t>
  </si>
  <si>
    <t>086569401496</t>
  </si>
  <si>
    <t>BR54-0377-3</t>
  </si>
  <si>
    <t>BR54-0378-3</t>
  </si>
  <si>
    <t>BR54-0379-3</t>
  </si>
  <si>
    <t>BR54-0380-3</t>
  </si>
  <si>
    <t>BR54-0381-3</t>
  </si>
  <si>
    <t>BR54-0382-3</t>
  </si>
  <si>
    <t>BR54-0383-3</t>
  </si>
  <si>
    <t>BR54-0384-3</t>
  </si>
  <si>
    <t>BR54-0386-3</t>
  </si>
  <si>
    <t>BR54-0387-3</t>
  </si>
  <si>
    <t>BR54-0388-3</t>
  </si>
  <si>
    <t>BR54-0390-3</t>
  </si>
  <si>
    <t>BR54-0391-3</t>
  </si>
  <si>
    <t>BR54-0392-3</t>
  </si>
  <si>
    <t>BR54-0416-3</t>
  </si>
  <si>
    <t>BR54-0417-3</t>
  </si>
  <si>
    <t>BR54-0418-3</t>
  </si>
  <si>
    <t>BR54-0419-3</t>
  </si>
  <si>
    <t>BR54-0646-3</t>
  </si>
  <si>
    <t>BR54-0647-3</t>
  </si>
  <si>
    <t>BR54-0648-3</t>
  </si>
  <si>
    <t>BR54-0649-3</t>
  </si>
  <si>
    <t>BR54-0650-3</t>
  </si>
  <si>
    <t>BR54-0651-3</t>
  </si>
  <si>
    <t>BR54-0652-3</t>
  </si>
  <si>
    <t>BR54-0653-3</t>
  </si>
  <si>
    <t>BR54-1941-3</t>
  </si>
  <si>
    <t>BR54-1942-3</t>
  </si>
  <si>
    <t>BR54-1943-3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</si>
</sst>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7" fillId="0" borderId="0"/>
    <xf numFmtId="181" fontId="8" fillId="0" borderId="0"/>
  </cellStyleXfs>
  <cellXfs count="5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4" applyBorder="1" applyAlignment="1"/>
    <xf numFmtId="0" fontId="0" fillId="5" borderId="1" xfId="0" applyFill="1" applyBorder="1" applyAlignment="1"/>
    <xf numFmtId="178" fontId="0" fillId="0" borderId="1" xfId="0" applyNumberFormat="1" applyBorder="1" applyAlignment="1"/>
    <xf numFmtId="2" fontId="0" fillId="0" borderId="1" xfId="0" applyNumberFormat="1" applyBorder="1" applyAlignment="1"/>
    <xf numFmtId="177" fontId="0" fillId="2" borderId="1" xfId="5" applyNumberFormat="1" applyFont="1" applyFill="1" applyBorder="1" applyAlignment="1"/>
    <xf numFmtId="177" fontId="0" fillId="0" borderId="2" xfId="0" applyNumberFormat="1" applyBorder="1" applyAlignment="1"/>
    <xf numFmtId="177" fontId="0" fillId="0" borderId="1" xfId="0" applyNumberFormat="1" applyBorder="1" applyAlignment="1"/>
    <xf numFmtId="179" fontId="0" fillId="0" borderId="1" xfId="0" applyNumberFormat="1" applyBorder="1" applyAlignment="1"/>
    <xf numFmtId="1" fontId="2" fillId="0" borderId="1" xfId="0" applyNumberFormat="1" applyFont="1" applyBorder="1" applyAlignment="1"/>
    <xf numFmtId="180" fontId="0" fillId="2" borderId="1" xfId="0" applyNumberFormat="1" applyFill="1" applyBorder="1" applyAlignment="1"/>
    <xf numFmtId="1" fontId="0" fillId="2" borderId="1" xfId="0" applyNumberFormat="1" applyFill="1" applyBorder="1" applyAlignment="1"/>
    <xf numFmtId="177" fontId="0" fillId="2" borderId="1" xfId="0" applyNumberFormat="1" applyFill="1" applyBorder="1" applyAlignment="1"/>
    <xf numFmtId="10" fontId="0" fillId="0" borderId="1" xfId="0" applyNumberFormat="1" applyBorder="1" applyAlignment="1"/>
    <xf numFmtId="10" fontId="0" fillId="2" borderId="1" xfId="6" applyNumberFormat="1" applyFont="1" applyFill="1" applyBorder="1" applyAlignment="1"/>
    <xf numFmtId="1" fontId="0" fillId="0" borderId="1" xfId="0" applyNumberFormat="1" applyBorder="1" applyAlignment="1"/>
    <xf numFmtId="0" fontId="0" fillId="0" borderId="0" xfId="0" applyAlignment="1"/>
  </cellXfs>
  <cellStyles count="9">
    <cellStyle name="Currency 2" xfId="5"/>
    <cellStyle name="Normal 2" xfId="4"/>
    <cellStyle name="Normal 2 18 2" xfId="1"/>
    <cellStyle name="Normal 3" xfId="7"/>
    <cellStyle name="Percent 2" xfId="6"/>
    <cellStyle name="Style 1" xfId="3"/>
    <cellStyle name="常规" xfId="0" builtinId="0"/>
    <cellStyle name="常规 18" xfId="8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30"/>
  <sheetViews>
    <sheetView tabSelected="1" topLeftCell="AF1" workbookViewId="0">
      <selection activeCell="AU15" sqref="AU15:BD15"/>
    </sheetView>
  </sheetViews>
  <sheetFormatPr defaultColWidth="9.140625" defaultRowHeight="1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2.140625" style="2" customWidth="1"/>
    <col min="6" max="6" width="11.28515625" style="2" customWidth="1"/>
    <col min="7" max="7" width="9.140625" style="2" customWidth="1"/>
    <col min="8" max="8" width="15.42578125" style="2" customWidth="1"/>
    <col min="9" max="9" width="11.140625" style="2" customWidth="1"/>
    <col min="10" max="10" width="18.5703125" style="2" customWidth="1"/>
    <col min="11" max="11" width="8.42578125" style="33" customWidth="1"/>
    <col min="12" max="12" width="13.140625" style="2" customWidth="1"/>
    <col min="13" max="13" width="8.42578125" style="2" customWidth="1"/>
    <col min="14" max="14" width="12.28515625" style="2" customWidth="1"/>
    <col min="15" max="15" width="12.5703125" style="2" customWidth="1"/>
    <col min="16" max="16" width="12.28515625" style="2" customWidth="1"/>
    <col min="17" max="17" width="8.85546875" style="2" customWidth="1"/>
    <col min="18" max="18" width="11.140625" style="3" customWidth="1"/>
    <col min="19" max="19" width="9.85546875" style="4" customWidth="1"/>
    <col min="20" max="20" width="12" style="5" customWidth="1"/>
    <col min="21" max="21" width="11.140625" style="5" customWidth="1"/>
    <col min="22" max="22" width="8.140625" style="5" customWidth="1"/>
    <col min="23" max="23" width="9.42578125" style="2" customWidth="1"/>
    <col min="24" max="24" width="11" style="29" customWidth="1"/>
    <col min="25" max="25" width="13.140625" style="29" customWidth="1"/>
    <col min="26" max="26" width="11.140625" style="29" customWidth="1"/>
    <col min="27" max="27" width="12.85546875" style="4" customWidth="1"/>
    <col min="28" max="28" width="9.42578125" style="6" customWidth="1"/>
    <col min="29" max="29" width="13" style="31" customWidth="1"/>
    <col min="30" max="30" width="14.140625" style="6" customWidth="1"/>
    <col min="31" max="31" width="13.85546875" style="2" customWidth="1"/>
    <col min="32" max="32" width="13.85546875" style="5" customWidth="1"/>
    <col min="33" max="33" width="7.85546875" style="2" customWidth="1"/>
    <col min="34" max="34" width="8.42578125" style="7" customWidth="1"/>
    <col min="35" max="35" width="12.42578125" style="5" customWidth="1"/>
    <col min="36" max="36" width="8.85546875" style="5" customWidth="1"/>
    <col min="37" max="37" width="7.85546875" style="7" customWidth="1"/>
    <col min="38" max="38" width="5.85546875" style="5" customWidth="1"/>
    <col min="39" max="39" width="12.5703125" style="7" customWidth="1"/>
    <col min="40" max="40" width="8.5703125" style="5" customWidth="1"/>
    <col min="41" max="41" width="11.5703125" style="7" customWidth="1"/>
    <col min="42" max="43" width="10.85546875" style="5" customWidth="1"/>
    <col min="44" max="44" width="8.42578125" style="2" customWidth="1"/>
    <col min="45" max="45" width="9.5703125" style="7" customWidth="1"/>
    <col min="46" max="46" width="10" style="5" customWidth="1"/>
    <col min="47" max="47" width="9.5703125" style="5" customWidth="1"/>
    <col min="48" max="48" width="11.85546875" style="7" customWidth="1"/>
    <col min="49" max="49" width="11.140625" style="7" customWidth="1"/>
    <col min="50" max="50" width="11.42578125" style="5" customWidth="1"/>
    <col min="51" max="51" width="11.5703125" style="5" customWidth="1"/>
    <col min="52" max="52" width="8.7109375" style="5" customWidth="1"/>
    <col min="53" max="53" width="12.140625" style="7" customWidth="1"/>
    <col min="54" max="54" width="12.140625" style="6" customWidth="1"/>
    <col min="55" max="55" width="9.5703125" style="2" customWidth="1"/>
    <col min="56" max="56" width="9.140625" style="2" customWidth="1"/>
    <col min="57" max="16384" width="9.140625" style="2"/>
  </cols>
  <sheetData>
    <row r="1" spans="1:57" ht="63.6" customHeight="1">
      <c r="A1" s="8" t="s">
        <v>7</v>
      </c>
      <c r="B1" s="8" t="s">
        <v>8</v>
      </c>
      <c r="C1" s="27" t="s">
        <v>9</v>
      </c>
      <c r="D1" s="28" t="s">
        <v>0</v>
      </c>
      <c r="E1" s="28" t="s">
        <v>3</v>
      </c>
      <c r="F1" s="10" t="s">
        <v>55</v>
      </c>
      <c r="G1" s="27" t="s">
        <v>10</v>
      </c>
      <c r="H1" s="9" t="s">
        <v>11</v>
      </c>
      <c r="I1" s="26" t="s">
        <v>57</v>
      </c>
      <c r="J1" s="9" t="s">
        <v>12</v>
      </c>
      <c r="K1" s="26" t="s">
        <v>60</v>
      </c>
      <c r="L1" s="9" t="s">
        <v>13</v>
      </c>
      <c r="M1" s="9" t="s">
        <v>14</v>
      </c>
      <c r="N1" s="27" t="s">
        <v>15</v>
      </c>
      <c r="O1" s="27" t="s">
        <v>16</v>
      </c>
      <c r="P1" s="27" t="s">
        <v>61</v>
      </c>
      <c r="Q1" s="26" t="s">
        <v>58</v>
      </c>
      <c r="R1" s="11" t="s">
        <v>17</v>
      </c>
      <c r="S1" s="12" t="s">
        <v>18</v>
      </c>
      <c r="T1" s="13" t="s">
        <v>19</v>
      </c>
      <c r="U1" s="14" t="s">
        <v>20</v>
      </c>
      <c r="V1" s="15" t="s">
        <v>21</v>
      </c>
      <c r="W1" s="16" t="s">
        <v>1</v>
      </c>
      <c r="X1" s="30" t="s">
        <v>22</v>
      </c>
      <c r="Y1" s="30" t="s">
        <v>23</v>
      </c>
      <c r="Z1" s="30" t="s">
        <v>24</v>
      </c>
      <c r="AA1" s="17" t="s">
        <v>25</v>
      </c>
      <c r="AB1" s="18" t="s">
        <v>26</v>
      </c>
      <c r="AC1" s="32" t="s">
        <v>27</v>
      </c>
      <c r="AD1" s="19" t="s">
        <v>28</v>
      </c>
      <c r="AE1" s="8" t="s">
        <v>29</v>
      </c>
      <c r="AF1" s="20" t="s">
        <v>30</v>
      </c>
      <c r="AG1" s="8" t="s">
        <v>31</v>
      </c>
      <c r="AH1" s="21" t="s">
        <v>32</v>
      </c>
      <c r="AI1" s="20" t="s">
        <v>33</v>
      </c>
      <c r="AJ1" s="20" t="s">
        <v>34</v>
      </c>
      <c r="AK1" s="21" t="s">
        <v>35</v>
      </c>
      <c r="AL1" s="20" t="s">
        <v>36</v>
      </c>
      <c r="AM1" s="21" t="s">
        <v>37</v>
      </c>
      <c r="AN1" s="20" t="s">
        <v>38</v>
      </c>
      <c r="AO1" s="21" t="s">
        <v>39</v>
      </c>
      <c r="AP1" s="20" t="s">
        <v>40</v>
      </c>
      <c r="AQ1" s="20" t="s">
        <v>41</v>
      </c>
      <c r="AR1" s="16" t="s">
        <v>42</v>
      </c>
      <c r="AS1" s="21" t="s">
        <v>43</v>
      </c>
      <c r="AT1" s="20" t="s">
        <v>44</v>
      </c>
      <c r="AU1" s="16" t="s">
        <v>45</v>
      </c>
      <c r="AV1" s="21" t="s">
        <v>46</v>
      </c>
      <c r="AW1" s="20" t="s">
        <v>47</v>
      </c>
      <c r="AX1" s="20" t="s">
        <v>48</v>
      </c>
      <c r="AY1" s="22" t="s">
        <v>49</v>
      </c>
      <c r="AZ1" s="23" t="s">
        <v>50</v>
      </c>
      <c r="BA1" s="24" t="s">
        <v>59</v>
      </c>
      <c r="BB1" s="23" t="s">
        <v>51</v>
      </c>
      <c r="BC1" s="25" t="s">
        <v>52</v>
      </c>
      <c r="BD1" s="23" t="s">
        <v>53</v>
      </c>
      <c r="BE1" s="18" t="s">
        <v>54</v>
      </c>
    </row>
    <row r="2" spans="1:57" s="52" customFormat="1">
      <c r="A2" s="35">
        <v>1</v>
      </c>
      <c r="B2" s="36"/>
      <c r="C2" s="36"/>
      <c r="D2" s="36" t="s">
        <v>6</v>
      </c>
      <c r="E2" s="36" t="s">
        <v>62</v>
      </c>
      <c r="F2" s="36" t="s">
        <v>5</v>
      </c>
      <c r="G2" s="36" t="s">
        <v>67</v>
      </c>
      <c r="H2" s="36" t="s">
        <v>72</v>
      </c>
      <c r="I2" s="36" t="s">
        <v>73</v>
      </c>
      <c r="J2" s="36" t="s">
        <v>68</v>
      </c>
      <c r="K2" s="37" t="s">
        <v>74</v>
      </c>
      <c r="L2" s="36" t="s">
        <v>75</v>
      </c>
      <c r="M2" s="36" t="s">
        <v>69</v>
      </c>
      <c r="N2" s="38" t="s">
        <v>110</v>
      </c>
      <c r="O2" s="38" t="s">
        <v>81</v>
      </c>
      <c r="P2" s="36"/>
      <c r="Q2" s="36" t="s">
        <v>56</v>
      </c>
      <c r="R2" s="39"/>
      <c r="S2" s="40">
        <v>7.8</v>
      </c>
      <c r="T2" s="41">
        <f>IF(ISERROR(R2/S2),"",R2/S2)</f>
        <v>0</v>
      </c>
      <c r="U2" s="42">
        <v>19.45</v>
      </c>
      <c r="V2" s="43">
        <f>U2</f>
        <v>19.45</v>
      </c>
      <c r="W2" s="36" t="s">
        <v>4</v>
      </c>
      <c r="X2" s="44">
        <v>42</v>
      </c>
      <c r="Y2" s="44">
        <v>32.299999999999997</v>
      </c>
      <c r="Z2" s="44">
        <v>44</v>
      </c>
      <c r="AA2" s="40">
        <v>1</v>
      </c>
      <c r="AB2" s="45">
        <v>3</v>
      </c>
      <c r="AC2" s="46">
        <f>IF(X2="","",X2*Y2*Z2/1000000)</f>
        <v>0.06</v>
      </c>
      <c r="AD2" s="47">
        <f>IF(AB2="","",65/AC2*AB2)</f>
        <v>3250</v>
      </c>
      <c r="AE2" s="36">
        <v>3800</v>
      </c>
      <c r="AF2" s="48">
        <f>IF(ISERROR(AE2/AD2),"",AE2/AD2)</f>
        <v>1.17</v>
      </c>
      <c r="AG2" s="36" t="s">
        <v>66</v>
      </c>
      <c r="AH2" s="49">
        <v>0.214</v>
      </c>
      <c r="AI2" s="48">
        <f>IF(ISERROR(U2*AH2),"",U2*AH2)</f>
        <v>4.16</v>
      </c>
      <c r="AJ2" s="48">
        <f>IF(ISERROR(U2+AF2+AI2),"",U2+AF2+AI2)</f>
        <v>24.78</v>
      </c>
      <c r="AK2" s="49">
        <v>0.05</v>
      </c>
      <c r="AL2" s="48">
        <f t="shared" ref="AL2:AL5" si="0">IF(ISERROR(BA2*AK2),"",BA2*AK2)</f>
        <v>3.04</v>
      </c>
      <c r="AM2" s="49">
        <v>0.08</v>
      </c>
      <c r="AN2" s="48">
        <f t="shared" ref="AN2:AN5" si="1">IF(ISERROR(BA2*AM2),"",BA2*AM2)</f>
        <v>4.8600000000000003</v>
      </c>
      <c r="AO2" s="49">
        <v>0.1</v>
      </c>
      <c r="AP2" s="48">
        <f t="shared" ref="AP2:AP5" si="2">IF(ISERROR(BA2*AO2),"",BA2*AO2)</f>
        <v>6.07</v>
      </c>
      <c r="AQ2" s="48">
        <f>IF((BB2-BA2)&lt;2.5,2.5-(BB2-BA2),0)</f>
        <v>0</v>
      </c>
      <c r="AR2" s="36" t="s">
        <v>2</v>
      </c>
      <c r="AS2" s="49">
        <v>0.04</v>
      </c>
      <c r="AT2" s="48">
        <f t="shared" ref="AT2:AT5" si="3">IF(ISERROR(BA2*AS2),"",BA2*AS2)</f>
        <v>2.4300000000000002</v>
      </c>
      <c r="AU2" s="36"/>
      <c r="AV2" s="49"/>
      <c r="AW2" s="48">
        <f>IF(ISERROR(BA2*AV2),"",BA2*AV2)</f>
        <v>0</v>
      </c>
      <c r="AX2" s="48">
        <f>IF(ISERROR(AL2+AN2+AP2+AQ2+AT2+AW2),"",AL2+AN2+AP2+AQ2+AT2+AW2)</f>
        <v>16.399999999999999</v>
      </c>
      <c r="AY2" s="48">
        <f t="shared" ref="AY2:AY5" si="4">IF(ISERROR(AJ2+AX2),"",AJ2+AX2)</f>
        <v>41.18</v>
      </c>
      <c r="AZ2" s="50">
        <f>IF(ISERROR((BA2-AY2)/BA2),"",(BA2-AY2)/BA2)</f>
        <v>0.32190000000000002</v>
      </c>
      <c r="BA2" s="34">
        <v>60.73</v>
      </c>
      <c r="BB2" s="48">
        <f>IF(ISERROR(BA2*1.05),"",BA2*1.05)</f>
        <v>63.77</v>
      </c>
      <c r="BC2" s="34">
        <v>109.99</v>
      </c>
      <c r="BD2" s="50">
        <f>IF(ISERROR((BC2-BB2)/BC2),"",(BC2-BB2)/BC2)</f>
        <v>0.42020000000000002</v>
      </c>
      <c r="BE2" s="51"/>
    </row>
    <row r="3" spans="1:57" s="52" customFormat="1">
      <c r="A3" s="35">
        <v>2</v>
      </c>
      <c r="B3" s="36"/>
      <c r="C3" s="36"/>
      <c r="D3" s="36" t="s">
        <v>6</v>
      </c>
      <c r="E3" s="36" t="s">
        <v>62</v>
      </c>
      <c r="F3" s="36" t="s">
        <v>5</v>
      </c>
      <c r="G3" s="36" t="s">
        <v>67</v>
      </c>
      <c r="H3" s="36" t="s">
        <v>72</v>
      </c>
      <c r="I3" s="36" t="s">
        <v>73</v>
      </c>
      <c r="J3" s="36" t="s">
        <v>68</v>
      </c>
      <c r="K3" s="37" t="s">
        <v>74</v>
      </c>
      <c r="L3" s="36" t="s">
        <v>76</v>
      </c>
      <c r="M3" s="36" t="s">
        <v>69</v>
      </c>
      <c r="N3" s="38" t="s">
        <v>111</v>
      </c>
      <c r="O3" s="38" t="s">
        <v>82</v>
      </c>
      <c r="P3" s="36"/>
      <c r="Q3" s="36" t="s">
        <v>56</v>
      </c>
      <c r="R3" s="39"/>
      <c r="S3" s="40">
        <v>7.8</v>
      </c>
      <c r="T3" s="41">
        <f t="shared" ref="T3:T5" si="5">IF(ISERROR(R3/S3),"",R3/S3)</f>
        <v>0</v>
      </c>
      <c r="U3" s="42">
        <v>21.42</v>
      </c>
      <c r="V3" s="43">
        <f t="shared" ref="V3:V30" si="6">U3</f>
        <v>21.42</v>
      </c>
      <c r="W3" s="36" t="s">
        <v>4</v>
      </c>
      <c r="X3" s="44">
        <v>42</v>
      </c>
      <c r="Y3" s="44">
        <v>32.299999999999997</v>
      </c>
      <c r="Z3" s="44">
        <v>44</v>
      </c>
      <c r="AA3" s="40">
        <v>1</v>
      </c>
      <c r="AB3" s="45">
        <v>3</v>
      </c>
      <c r="AC3" s="46">
        <f t="shared" ref="AC3:AC5" si="7">IF(X3="","",X3*Y3*Z3/1000000)</f>
        <v>0.06</v>
      </c>
      <c r="AD3" s="47">
        <f t="shared" ref="AD3:AD5" si="8">IF(AB3="","",65/AC3*AB3)</f>
        <v>3250</v>
      </c>
      <c r="AE3" s="36">
        <v>3800</v>
      </c>
      <c r="AF3" s="48">
        <f t="shared" ref="AF3:AF5" si="9">IF(ISERROR(AE3/AD3),"",AE3/AD3)</f>
        <v>1.17</v>
      </c>
      <c r="AG3" s="36" t="s">
        <v>66</v>
      </c>
      <c r="AH3" s="49">
        <v>0.214</v>
      </c>
      <c r="AI3" s="48">
        <f t="shared" ref="AI3:AI5" si="10">IF(ISERROR(U3*AH3),"",U3*AH3)</f>
        <v>4.58</v>
      </c>
      <c r="AJ3" s="48">
        <f t="shared" ref="AJ3:AJ5" si="11">IF(ISERROR(U3+AF3+AI3),"",U3+AF3+AI3)</f>
        <v>27.17</v>
      </c>
      <c r="AK3" s="49">
        <v>0.05</v>
      </c>
      <c r="AL3" s="48">
        <f t="shared" si="0"/>
        <v>3.32</v>
      </c>
      <c r="AM3" s="49">
        <v>0.08</v>
      </c>
      <c r="AN3" s="48">
        <f t="shared" si="1"/>
        <v>5.31</v>
      </c>
      <c r="AO3" s="49">
        <v>0.1</v>
      </c>
      <c r="AP3" s="48">
        <f t="shared" si="2"/>
        <v>6.63</v>
      </c>
      <c r="AQ3" s="48">
        <f t="shared" ref="AQ3:AQ5" si="12">IF((BB3-BA3)&lt;2.5,2.5-(BB3-BA3),0)</f>
        <v>0</v>
      </c>
      <c r="AR3" s="36" t="s">
        <v>2</v>
      </c>
      <c r="AS3" s="49">
        <v>0.04</v>
      </c>
      <c r="AT3" s="48">
        <f t="shared" si="3"/>
        <v>2.65</v>
      </c>
      <c r="AU3" s="36"/>
      <c r="AV3" s="49"/>
      <c r="AW3" s="48">
        <f t="shared" ref="AW3:AW5" si="13">IF(ISERROR(BA3*AV3),"",BA3*AV3)</f>
        <v>0</v>
      </c>
      <c r="AX3" s="48">
        <f t="shared" ref="AX3:AX5" si="14">IF(ISERROR(AL3+AN3+AP3+AQ3+AT3+AW3),"",AL3+AN3+AP3+AQ3+AT3+AW3)</f>
        <v>17.91</v>
      </c>
      <c r="AY3" s="48">
        <f t="shared" si="4"/>
        <v>45.08</v>
      </c>
      <c r="AZ3" s="50">
        <f t="shared" ref="AZ3:AZ5" si="15">IF(ISERROR((BA3-AY3)/BA3),"",(BA3-AY3)/BA3)</f>
        <v>0.32040000000000002</v>
      </c>
      <c r="BA3" s="34">
        <v>66.33</v>
      </c>
      <c r="BB3" s="48">
        <f t="shared" ref="BB3:BB5" si="16">IF(ISERROR(BA3*1.05),"",BA3*1.05)</f>
        <v>69.650000000000006</v>
      </c>
      <c r="BC3" s="34">
        <v>119.99</v>
      </c>
      <c r="BD3" s="50">
        <f t="shared" ref="BD3:BD5" si="17">IF(ISERROR((BC3-BB3)/BC3),"",(BC3-BB3)/BC3)</f>
        <v>0.41949999999999998</v>
      </c>
      <c r="BE3" s="51"/>
    </row>
    <row r="4" spans="1:57" s="52" customFormat="1">
      <c r="A4" s="35">
        <v>3</v>
      </c>
      <c r="B4" s="36"/>
      <c r="C4" s="36"/>
      <c r="D4" s="36" t="s">
        <v>6</v>
      </c>
      <c r="E4" s="36" t="s">
        <v>62</v>
      </c>
      <c r="F4" s="36" t="s">
        <v>5</v>
      </c>
      <c r="G4" s="36" t="s">
        <v>67</v>
      </c>
      <c r="H4" s="36" t="s">
        <v>72</v>
      </c>
      <c r="I4" s="36" t="s">
        <v>73</v>
      </c>
      <c r="J4" s="36" t="s">
        <v>68</v>
      </c>
      <c r="K4" s="37" t="s">
        <v>74</v>
      </c>
      <c r="L4" s="36" t="s">
        <v>77</v>
      </c>
      <c r="M4" s="36" t="s">
        <v>69</v>
      </c>
      <c r="N4" s="38" t="s">
        <v>112</v>
      </c>
      <c r="O4" s="38" t="s">
        <v>83</v>
      </c>
      <c r="P4" s="36"/>
      <c r="Q4" s="36" t="s">
        <v>56</v>
      </c>
      <c r="R4" s="39"/>
      <c r="S4" s="40">
        <v>7.8</v>
      </c>
      <c r="T4" s="41">
        <f t="shared" si="5"/>
        <v>0</v>
      </c>
      <c r="U4" s="42">
        <v>31.11</v>
      </c>
      <c r="V4" s="43">
        <f t="shared" si="6"/>
        <v>31.11</v>
      </c>
      <c r="W4" s="36" t="s">
        <v>4</v>
      </c>
      <c r="X4" s="44">
        <v>43.5</v>
      </c>
      <c r="Y4" s="44">
        <v>34.4</v>
      </c>
      <c r="Z4" s="44">
        <v>56</v>
      </c>
      <c r="AA4" s="40">
        <v>1</v>
      </c>
      <c r="AB4" s="45">
        <v>3</v>
      </c>
      <c r="AC4" s="46">
        <f t="shared" si="7"/>
        <v>8.4000000000000005E-2</v>
      </c>
      <c r="AD4" s="47">
        <f t="shared" si="8"/>
        <v>2321</v>
      </c>
      <c r="AE4" s="36">
        <v>3800</v>
      </c>
      <c r="AF4" s="48">
        <f t="shared" si="9"/>
        <v>1.64</v>
      </c>
      <c r="AG4" s="36" t="s">
        <v>66</v>
      </c>
      <c r="AH4" s="49">
        <v>0.214</v>
      </c>
      <c r="AI4" s="48">
        <f t="shared" si="10"/>
        <v>6.66</v>
      </c>
      <c r="AJ4" s="48">
        <f t="shared" si="11"/>
        <v>39.409999999999997</v>
      </c>
      <c r="AK4" s="49">
        <v>0.05</v>
      </c>
      <c r="AL4" s="48">
        <f t="shared" si="0"/>
        <v>4.46</v>
      </c>
      <c r="AM4" s="49">
        <v>0.08</v>
      </c>
      <c r="AN4" s="48">
        <f t="shared" si="1"/>
        <v>7.14</v>
      </c>
      <c r="AO4" s="49">
        <v>0.1</v>
      </c>
      <c r="AP4" s="48">
        <f t="shared" si="2"/>
        <v>8.92</v>
      </c>
      <c r="AQ4" s="48">
        <f t="shared" si="12"/>
        <v>0</v>
      </c>
      <c r="AR4" s="36" t="s">
        <v>2</v>
      </c>
      <c r="AS4" s="49">
        <v>0.04</v>
      </c>
      <c r="AT4" s="48">
        <f t="shared" si="3"/>
        <v>3.57</v>
      </c>
      <c r="AU4" s="36"/>
      <c r="AV4" s="49"/>
      <c r="AW4" s="48">
        <f t="shared" si="13"/>
        <v>0</v>
      </c>
      <c r="AX4" s="48">
        <f t="shared" si="14"/>
        <v>24.09</v>
      </c>
      <c r="AY4" s="48">
        <f t="shared" si="4"/>
        <v>63.5</v>
      </c>
      <c r="AZ4" s="50">
        <f t="shared" si="15"/>
        <v>0.2883</v>
      </c>
      <c r="BA4" s="34">
        <v>89.22</v>
      </c>
      <c r="BB4" s="48">
        <f t="shared" si="16"/>
        <v>93.68</v>
      </c>
      <c r="BC4" s="34">
        <v>159.99</v>
      </c>
      <c r="BD4" s="50">
        <f t="shared" si="17"/>
        <v>0.41449999999999998</v>
      </c>
      <c r="BE4" s="51"/>
    </row>
    <row r="5" spans="1:57" s="52" customFormat="1">
      <c r="A5" s="35">
        <v>4</v>
      </c>
      <c r="B5" s="36"/>
      <c r="C5" s="36"/>
      <c r="D5" s="36" t="s">
        <v>6</v>
      </c>
      <c r="E5" s="36" t="s">
        <v>62</v>
      </c>
      <c r="F5" s="36" t="s">
        <v>5</v>
      </c>
      <c r="G5" s="36" t="s">
        <v>67</v>
      </c>
      <c r="H5" s="36" t="s">
        <v>72</v>
      </c>
      <c r="I5" s="36" t="s">
        <v>73</v>
      </c>
      <c r="J5" s="36" t="s">
        <v>68</v>
      </c>
      <c r="K5" s="37" t="s">
        <v>74</v>
      </c>
      <c r="L5" s="36" t="s">
        <v>78</v>
      </c>
      <c r="M5" s="36" t="s">
        <v>69</v>
      </c>
      <c r="N5" s="38" t="s">
        <v>113</v>
      </c>
      <c r="O5" s="38" t="s">
        <v>84</v>
      </c>
      <c r="P5" s="36"/>
      <c r="Q5" s="36" t="s">
        <v>56</v>
      </c>
      <c r="R5" s="39"/>
      <c r="S5" s="40">
        <v>7.8</v>
      </c>
      <c r="T5" s="41">
        <f t="shared" si="5"/>
        <v>0</v>
      </c>
      <c r="U5" s="42">
        <v>34.51</v>
      </c>
      <c r="V5" s="43">
        <f t="shared" si="6"/>
        <v>34.51</v>
      </c>
      <c r="W5" s="36" t="s">
        <v>4</v>
      </c>
      <c r="X5" s="44">
        <v>43.5</v>
      </c>
      <c r="Y5" s="44">
        <v>34.4</v>
      </c>
      <c r="Z5" s="44">
        <v>56</v>
      </c>
      <c r="AA5" s="40">
        <v>1</v>
      </c>
      <c r="AB5" s="45">
        <v>3</v>
      </c>
      <c r="AC5" s="46">
        <f t="shared" si="7"/>
        <v>8.4000000000000005E-2</v>
      </c>
      <c r="AD5" s="47">
        <f t="shared" si="8"/>
        <v>2321</v>
      </c>
      <c r="AE5" s="36">
        <v>3800</v>
      </c>
      <c r="AF5" s="48">
        <f t="shared" si="9"/>
        <v>1.64</v>
      </c>
      <c r="AG5" s="36" t="s">
        <v>66</v>
      </c>
      <c r="AH5" s="49">
        <v>0.214</v>
      </c>
      <c r="AI5" s="48">
        <f t="shared" si="10"/>
        <v>7.39</v>
      </c>
      <c r="AJ5" s="48">
        <f t="shared" si="11"/>
        <v>43.54</v>
      </c>
      <c r="AK5" s="49">
        <v>0.05</v>
      </c>
      <c r="AL5" s="48">
        <f t="shared" si="0"/>
        <v>5.01</v>
      </c>
      <c r="AM5" s="49">
        <v>0.08</v>
      </c>
      <c r="AN5" s="48">
        <f t="shared" si="1"/>
        <v>8.02</v>
      </c>
      <c r="AO5" s="49">
        <v>0.1</v>
      </c>
      <c r="AP5" s="48">
        <f t="shared" si="2"/>
        <v>10.02</v>
      </c>
      <c r="AQ5" s="48">
        <f t="shared" si="12"/>
        <v>0</v>
      </c>
      <c r="AR5" s="36" t="s">
        <v>2</v>
      </c>
      <c r="AS5" s="49">
        <v>0.04</v>
      </c>
      <c r="AT5" s="48">
        <f t="shared" si="3"/>
        <v>4.01</v>
      </c>
      <c r="AU5" s="36"/>
      <c r="AV5" s="49"/>
      <c r="AW5" s="48">
        <f t="shared" si="13"/>
        <v>0</v>
      </c>
      <c r="AX5" s="48">
        <f t="shared" si="14"/>
        <v>27.06</v>
      </c>
      <c r="AY5" s="48">
        <f t="shared" si="4"/>
        <v>70.599999999999994</v>
      </c>
      <c r="AZ5" s="50">
        <f t="shared" si="15"/>
        <v>0.29549999999999998</v>
      </c>
      <c r="BA5" s="34">
        <v>100.21</v>
      </c>
      <c r="BB5" s="48">
        <f t="shared" si="16"/>
        <v>105.22</v>
      </c>
      <c r="BC5" s="34">
        <v>179.99</v>
      </c>
      <c r="BD5" s="50">
        <f t="shared" si="17"/>
        <v>0.41539999999999999</v>
      </c>
      <c r="BE5" s="51"/>
    </row>
    <row r="6" spans="1:57" s="52" customFormat="1">
      <c r="A6" s="35">
        <v>5</v>
      </c>
      <c r="B6" s="36"/>
      <c r="C6" s="36"/>
      <c r="D6" s="36" t="s">
        <v>6</v>
      </c>
      <c r="E6" s="36" t="s">
        <v>62</v>
      </c>
      <c r="F6" s="36" t="s">
        <v>5</v>
      </c>
      <c r="G6" s="36" t="s">
        <v>67</v>
      </c>
      <c r="H6" s="36" t="s">
        <v>72</v>
      </c>
      <c r="I6" s="36" t="s">
        <v>73</v>
      </c>
      <c r="J6" s="36" t="s">
        <v>68</v>
      </c>
      <c r="K6" s="37" t="s">
        <v>74</v>
      </c>
      <c r="L6" s="36" t="s">
        <v>75</v>
      </c>
      <c r="M6" s="36" t="s">
        <v>79</v>
      </c>
      <c r="N6" s="38" t="s">
        <v>114</v>
      </c>
      <c r="O6" s="38" t="s">
        <v>85</v>
      </c>
      <c r="P6" s="36"/>
      <c r="Q6" s="36" t="s">
        <v>56</v>
      </c>
      <c r="R6" s="39"/>
      <c r="S6" s="40">
        <v>7.8</v>
      </c>
      <c r="T6" s="41">
        <f>IF(ISERROR(R6/S6),"",R6/S6)</f>
        <v>0</v>
      </c>
      <c r="U6" s="42">
        <v>19.45</v>
      </c>
      <c r="V6" s="43">
        <f t="shared" si="6"/>
        <v>19.45</v>
      </c>
      <c r="W6" s="36" t="s">
        <v>4</v>
      </c>
      <c r="X6" s="44">
        <v>42</v>
      </c>
      <c r="Y6" s="44">
        <v>32.299999999999997</v>
      </c>
      <c r="Z6" s="44">
        <v>44</v>
      </c>
      <c r="AA6" s="40">
        <v>1</v>
      </c>
      <c r="AB6" s="45">
        <v>3</v>
      </c>
      <c r="AC6" s="46">
        <f>IF(X6="","",X6*Y6*Z6/1000000)</f>
        <v>0.06</v>
      </c>
      <c r="AD6" s="47">
        <f>IF(AB6="","",65/AC6*AB6)</f>
        <v>3250</v>
      </c>
      <c r="AE6" s="36">
        <v>3800</v>
      </c>
      <c r="AF6" s="48">
        <f>IF(ISERROR(AE6/AD6),"",AE6/AD6)</f>
        <v>1.17</v>
      </c>
      <c r="AG6" s="36" t="s">
        <v>66</v>
      </c>
      <c r="AH6" s="49">
        <v>0.214</v>
      </c>
      <c r="AI6" s="48">
        <f>IF(ISERROR(U6*AH6),"",U6*AH6)</f>
        <v>4.16</v>
      </c>
      <c r="AJ6" s="48">
        <f>IF(ISERROR(U6+AF6+AI6),"",U6+AF6+AI6)</f>
        <v>24.78</v>
      </c>
      <c r="AK6" s="49">
        <v>0.05</v>
      </c>
      <c r="AL6" s="48">
        <f t="shared" ref="AL6:AL9" si="18">IF(ISERROR(BA6*AK6),"",BA6*AK6)</f>
        <v>3.04</v>
      </c>
      <c r="AM6" s="49">
        <v>0.08</v>
      </c>
      <c r="AN6" s="48">
        <f t="shared" ref="AN6:AN9" si="19">IF(ISERROR(BA6*AM6),"",BA6*AM6)</f>
        <v>4.8600000000000003</v>
      </c>
      <c r="AO6" s="49">
        <v>0.1</v>
      </c>
      <c r="AP6" s="48">
        <f t="shared" ref="AP6:AP9" si="20">IF(ISERROR(BA6*AO6),"",BA6*AO6)</f>
        <v>6.07</v>
      </c>
      <c r="AQ6" s="48">
        <f>IF((BB6-BA6)&lt;2.5,2.5-(BB6-BA6),0)</f>
        <v>0</v>
      </c>
      <c r="AR6" s="36" t="s">
        <v>2</v>
      </c>
      <c r="AS6" s="49">
        <v>0.04</v>
      </c>
      <c r="AT6" s="48">
        <f t="shared" ref="AT6:AT9" si="21">IF(ISERROR(BA6*AS6),"",BA6*AS6)</f>
        <v>2.4300000000000002</v>
      </c>
      <c r="AU6" s="36"/>
      <c r="AV6" s="49"/>
      <c r="AW6" s="48">
        <f>IF(ISERROR(BA6*AV6),"",BA6*AV6)</f>
        <v>0</v>
      </c>
      <c r="AX6" s="48">
        <f>IF(ISERROR(AL6+AN6+AP6+AQ6+AT6+AW6),"",AL6+AN6+AP6+AQ6+AT6+AW6)</f>
        <v>16.399999999999999</v>
      </c>
      <c r="AY6" s="48">
        <f t="shared" ref="AY6:AY9" si="22">IF(ISERROR(AJ6+AX6),"",AJ6+AX6)</f>
        <v>41.18</v>
      </c>
      <c r="AZ6" s="50">
        <f>IF(ISERROR((BA6-AY6)/BA6),"",(BA6-AY6)/BA6)</f>
        <v>0.32190000000000002</v>
      </c>
      <c r="BA6" s="34">
        <v>60.73</v>
      </c>
      <c r="BB6" s="48">
        <f>IF(ISERROR(BA6*1.05),"",BA6*1.05)</f>
        <v>63.77</v>
      </c>
      <c r="BC6" s="34">
        <v>109.99</v>
      </c>
      <c r="BD6" s="50">
        <f>IF(ISERROR((BC6-BB6)/BC6),"",(BC6-BB6)/BC6)</f>
        <v>0.42020000000000002</v>
      </c>
      <c r="BE6" s="51"/>
    </row>
    <row r="7" spans="1:57" s="52" customFormat="1">
      <c r="A7" s="35">
        <v>6</v>
      </c>
      <c r="B7" s="36"/>
      <c r="C7" s="36"/>
      <c r="D7" s="36" t="s">
        <v>6</v>
      </c>
      <c r="E7" s="36" t="s">
        <v>62</v>
      </c>
      <c r="F7" s="36" t="s">
        <v>5</v>
      </c>
      <c r="G7" s="36" t="s">
        <v>67</v>
      </c>
      <c r="H7" s="36" t="s">
        <v>72</v>
      </c>
      <c r="I7" s="36" t="s">
        <v>73</v>
      </c>
      <c r="J7" s="36" t="s">
        <v>68</v>
      </c>
      <c r="K7" s="37" t="s">
        <v>74</v>
      </c>
      <c r="L7" s="36" t="s">
        <v>76</v>
      </c>
      <c r="M7" s="36" t="s">
        <v>79</v>
      </c>
      <c r="N7" s="38" t="s">
        <v>115</v>
      </c>
      <c r="O7" s="38" t="s">
        <v>86</v>
      </c>
      <c r="P7" s="36"/>
      <c r="Q7" s="36" t="s">
        <v>56</v>
      </c>
      <c r="R7" s="39"/>
      <c r="S7" s="40">
        <v>7.8</v>
      </c>
      <c r="T7" s="41">
        <f t="shared" ref="T7:T9" si="23">IF(ISERROR(R7/S7),"",R7/S7)</f>
        <v>0</v>
      </c>
      <c r="U7" s="42">
        <v>21.42</v>
      </c>
      <c r="V7" s="43">
        <f t="shared" si="6"/>
        <v>21.42</v>
      </c>
      <c r="W7" s="36" t="s">
        <v>4</v>
      </c>
      <c r="X7" s="44">
        <v>42</v>
      </c>
      <c r="Y7" s="44">
        <v>32.299999999999997</v>
      </c>
      <c r="Z7" s="44">
        <v>44</v>
      </c>
      <c r="AA7" s="40">
        <v>1</v>
      </c>
      <c r="AB7" s="45">
        <v>3</v>
      </c>
      <c r="AC7" s="46">
        <f t="shared" ref="AC7:AC9" si="24">IF(X7="","",X7*Y7*Z7/1000000)</f>
        <v>0.06</v>
      </c>
      <c r="AD7" s="47">
        <f t="shared" ref="AD7:AD9" si="25">IF(AB7="","",65/AC7*AB7)</f>
        <v>3250</v>
      </c>
      <c r="AE7" s="36">
        <v>3800</v>
      </c>
      <c r="AF7" s="48">
        <f t="shared" ref="AF7:AF9" si="26">IF(ISERROR(AE7/AD7),"",AE7/AD7)</f>
        <v>1.17</v>
      </c>
      <c r="AG7" s="36" t="s">
        <v>66</v>
      </c>
      <c r="AH7" s="49">
        <v>0.214</v>
      </c>
      <c r="AI7" s="48">
        <f t="shared" ref="AI7:AI9" si="27">IF(ISERROR(U7*AH7),"",U7*AH7)</f>
        <v>4.58</v>
      </c>
      <c r="AJ7" s="48">
        <f t="shared" ref="AJ7:AJ9" si="28">IF(ISERROR(U7+AF7+AI7),"",U7+AF7+AI7)</f>
        <v>27.17</v>
      </c>
      <c r="AK7" s="49">
        <v>0.05</v>
      </c>
      <c r="AL7" s="48">
        <f t="shared" si="18"/>
        <v>3.32</v>
      </c>
      <c r="AM7" s="49">
        <v>0.08</v>
      </c>
      <c r="AN7" s="48">
        <f t="shared" si="19"/>
        <v>5.31</v>
      </c>
      <c r="AO7" s="49">
        <v>0.1</v>
      </c>
      <c r="AP7" s="48">
        <f t="shared" si="20"/>
        <v>6.63</v>
      </c>
      <c r="AQ7" s="48">
        <f t="shared" ref="AQ7:AQ9" si="29">IF((BB7-BA7)&lt;2.5,2.5-(BB7-BA7),0)</f>
        <v>0</v>
      </c>
      <c r="AR7" s="36" t="s">
        <v>2</v>
      </c>
      <c r="AS7" s="49">
        <v>0.04</v>
      </c>
      <c r="AT7" s="48">
        <f t="shared" si="21"/>
        <v>2.65</v>
      </c>
      <c r="AU7" s="36"/>
      <c r="AV7" s="49"/>
      <c r="AW7" s="48">
        <f t="shared" ref="AW7:AW9" si="30">IF(ISERROR(BA7*AV7),"",BA7*AV7)</f>
        <v>0</v>
      </c>
      <c r="AX7" s="48">
        <f t="shared" ref="AX7:AX9" si="31">IF(ISERROR(AL7+AN7+AP7+AQ7+AT7+AW7),"",AL7+AN7+AP7+AQ7+AT7+AW7)</f>
        <v>17.91</v>
      </c>
      <c r="AY7" s="48">
        <f t="shared" si="22"/>
        <v>45.08</v>
      </c>
      <c r="AZ7" s="50">
        <f t="shared" ref="AZ7:AZ9" si="32">IF(ISERROR((BA7-AY7)/BA7),"",(BA7-AY7)/BA7)</f>
        <v>0.32040000000000002</v>
      </c>
      <c r="BA7" s="34">
        <v>66.33</v>
      </c>
      <c r="BB7" s="48">
        <f t="shared" ref="BB7:BB9" si="33">IF(ISERROR(BA7*1.05),"",BA7*1.05)</f>
        <v>69.650000000000006</v>
      </c>
      <c r="BC7" s="34">
        <v>119.99</v>
      </c>
      <c r="BD7" s="50">
        <f t="shared" ref="BD7:BD9" si="34">IF(ISERROR((BC7-BB7)/BC7),"",(BC7-BB7)/BC7)</f>
        <v>0.41949999999999998</v>
      </c>
      <c r="BE7" s="51"/>
    </row>
    <row r="8" spans="1:57" s="52" customFormat="1">
      <c r="A8" s="35">
        <v>7</v>
      </c>
      <c r="B8" s="36"/>
      <c r="C8" s="36"/>
      <c r="D8" s="36" t="s">
        <v>6</v>
      </c>
      <c r="E8" s="36" t="s">
        <v>62</v>
      </c>
      <c r="F8" s="36" t="s">
        <v>5</v>
      </c>
      <c r="G8" s="36" t="s">
        <v>67</v>
      </c>
      <c r="H8" s="36" t="s">
        <v>72</v>
      </c>
      <c r="I8" s="36" t="s">
        <v>73</v>
      </c>
      <c r="J8" s="36" t="s">
        <v>68</v>
      </c>
      <c r="K8" s="37" t="s">
        <v>74</v>
      </c>
      <c r="L8" s="36" t="s">
        <v>77</v>
      </c>
      <c r="M8" s="36" t="s">
        <v>79</v>
      </c>
      <c r="N8" s="38" t="s">
        <v>116</v>
      </c>
      <c r="O8" s="38" t="s">
        <v>87</v>
      </c>
      <c r="P8" s="36"/>
      <c r="Q8" s="36" t="s">
        <v>56</v>
      </c>
      <c r="R8" s="39"/>
      <c r="S8" s="40">
        <v>7.8</v>
      </c>
      <c r="T8" s="41">
        <f t="shared" si="23"/>
        <v>0</v>
      </c>
      <c r="U8" s="42">
        <v>31.11</v>
      </c>
      <c r="V8" s="43">
        <f t="shared" si="6"/>
        <v>31.11</v>
      </c>
      <c r="W8" s="36" t="s">
        <v>4</v>
      </c>
      <c r="X8" s="44">
        <v>43.5</v>
      </c>
      <c r="Y8" s="44">
        <v>34.4</v>
      </c>
      <c r="Z8" s="44">
        <v>56</v>
      </c>
      <c r="AA8" s="40">
        <v>1</v>
      </c>
      <c r="AB8" s="45">
        <v>3</v>
      </c>
      <c r="AC8" s="46">
        <f t="shared" si="24"/>
        <v>8.4000000000000005E-2</v>
      </c>
      <c r="AD8" s="47">
        <f t="shared" si="25"/>
        <v>2321</v>
      </c>
      <c r="AE8" s="36">
        <v>3800</v>
      </c>
      <c r="AF8" s="48">
        <f t="shared" si="26"/>
        <v>1.64</v>
      </c>
      <c r="AG8" s="36" t="s">
        <v>66</v>
      </c>
      <c r="AH8" s="49">
        <v>0.214</v>
      </c>
      <c r="AI8" s="48">
        <f t="shared" si="27"/>
        <v>6.66</v>
      </c>
      <c r="AJ8" s="48">
        <f t="shared" si="28"/>
        <v>39.409999999999997</v>
      </c>
      <c r="AK8" s="49">
        <v>0.05</v>
      </c>
      <c r="AL8" s="48">
        <f t="shared" si="18"/>
        <v>4.46</v>
      </c>
      <c r="AM8" s="49">
        <v>0.08</v>
      </c>
      <c r="AN8" s="48">
        <f t="shared" si="19"/>
        <v>7.14</v>
      </c>
      <c r="AO8" s="49">
        <v>0.1</v>
      </c>
      <c r="AP8" s="48">
        <f t="shared" si="20"/>
        <v>8.92</v>
      </c>
      <c r="AQ8" s="48">
        <f t="shared" si="29"/>
        <v>0</v>
      </c>
      <c r="AR8" s="36" t="s">
        <v>2</v>
      </c>
      <c r="AS8" s="49">
        <v>0.04</v>
      </c>
      <c r="AT8" s="48">
        <f t="shared" si="21"/>
        <v>3.57</v>
      </c>
      <c r="AU8" s="36"/>
      <c r="AV8" s="49"/>
      <c r="AW8" s="48">
        <f t="shared" si="30"/>
        <v>0</v>
      </c>
      <c r="AX8" s="48">
        <f t="shared" si="31"/>
        <v>24.09</v>
      </c>
      <c r="AY8" s="48">
        <f t="shared" si="22"/>
        <v>63.5</v>
      </c>
      <c r="AZ8" s="50">
        <f t="shared" si="32"/>
        <v>0.2883</v>
      </c>
      <c r="BA8" s="34">
        <v>89.22</v>
      </c>
      <c r="BB8" s="48">
        <f t="shared" si="33"/>
        <v>93.68</v>
      </c>
      <c r="BC8" s="34">
        <v>159.99</v>
      </c>
      <c r="BD8" s="50">
        <f t="shared" si="34"/>
        <v>0.41449999999999998</v>
      </c>
      <c r="BE8" s="51"/>
    </row>
    <row r="9" spans="1:57" s="52" customFormat="1">
      <c r="A9" s="35">
        <v>8</v>
      </c>
      <c r="B9" s="36"/>
      <c r="C9" s="36"/>
      <c r="D9" s="36" t="s">
        <v>6</v>
      </c>
      <c r="E9" s="36" t="s">
        <v>62</v>
      </c>
      <c r="F9" s="36" t="s">
        <v>5</v>
      </c>
      <c r="G9" s="36" t="s">
        <v>67</v>
      </c>
      <c r="H9" s="36" t="s">
        <v>72</v>
      </c>
      <c r="I9" s="36" t="s">
        <v>73</v>
      </c>
      <c r="J9" s="36" t="s">
        <v>68</v>
      </c>
      <c r="K9" s="37" t="s">
        <v>74</v>
      </c>
      <c r="L9" s="36" t="s">
        <v>78</v>
      </c>
      <c r="M9" s="36" t="s">
        <v>79</v>
      </c>
      <c r="N9" s="38" t="s">
        <v>117</v>
      </c>
      <c r="O9" s="38" t="s">
        <v>88</v>
      </c>
      <c r="P9" s="36"/>
      <c r="Q9" s="36" t="s">
        <v>56</v>
      </c>
      <c r="R9" s="39"/>
      <c r="S9" s="40">
        <v>7.8</v>
      </c>
      <c r="T9" s="41">
        <f t="shared" si="23"/>
        <v>0</v>
      </c>
      <c r="U9" s="42">
        <v>34.51</v>
      </c>
      <c r="V9" s="43">
        <f t="shared" si="6"/>
        <v>34.51</v>
      </c>
      <c r="W9" s="36" t="s">
        <v>4</v>
      </c>
      <c r="X9" s="44">
        <v>43.5</v>
      </c>
      <c r="Y9" s="44">
        <v>34.4</v>
      </c>
      <c r="Z9" s="44">
        <v>56</v>
      </c>
      <c r="AA9" s="40">
        <v>1</v>
      </c>
      <c r="AB9" s="45">
        <v>3</v>
      </c>
      <c r="AC9" s="46">
        <f t="shared" si="24"/>
        <v>8.4000000000000005E-2</v>
      </c>
      <c r="AD9" s="47">
        <f t="shared" si="25"/>
        <v>2321</v>
      </c>
      <c r="AE9" s="36">
        <v>3800</v>
      </c>
      <c r="AF9" s="48">
        <f t="shared" si="26"/>
        <v>1.64</v>
      </c>
      <c r="AG9" s="36" t="s">
        <v>66</v>
      </c>
      <c r="AH9" s="49">
        <v>0.214</v>
      </c>
      <c r="AI9" s="48">
        <f t="shared" si="27"/>
        <v>7.39</v>
      </c>
      <c r="AJ9" s="48">
        <f t="shared" si="28"/>
        <v>43.54</v>
      </c>
      <c r="AK9" s="49">
        <v>0.05</v>
      </c>
      <c r="AL9" s="48">
        <f t="shared" si="18"/>
        <v>5.01</v>
      </c>
      <c r="AM9" s="49">
        <v>0.08</v>
      </c>
      <c r="AN9" s="48">
        <f t="shared" si="19"/>
        <v>8.02</v>
      </c>
      <c r="AO9" s="49">
        <v>0.1</v>
      </c>
      <c r="AP9" s="48">
        <f t="shared" si="20"/>
        <v>10.02</v>
      </c>
      <c r="AQ9" s="48">
        <f t="shared" si="29"/>
        <v>0</v>
      </c>
      <c r="AR9" s="36" t="s">
        <v>2</v>
      </c>
      <c r="AS9" s="49">
        <v>0.04</v>
      </c>
      <c r="AT9" s="48">
        <f t="shared" si="21"/>
        <v>4.01</v>
      </c>
      <c r="AU9" s="36"/>
      <c r="AV9" s="49"/>
      <c r="AW9" s="48">
        <f t="shared" si="30"/>
        <v>0</v>
      </c>
      <c r="AX9" s="48">
        <f t="shared" si="31"/>
        <v>27.06</v>
      </c>
      <c r="AY9" s="48">
        <f t="shared" si="22"/>
        <v>70.599999999999994</v>
      </c>
      <c r="AZ9" s="50">
        <f t="shared" si="32"/>
        <v>0.29549999999999998</v>
      </c>
      <c r="BA9" s="34">
        <v>100.21</v>
      </c>
      <c r="BB9" s="48">
        <f t="shared" si="33"/>
        <v>105.22</v>
      </c>
      <c r="BC9" s="34">
        <v>179.99</v>
      </c>
      <c r="BD9" s="50">
        <f t="shared" si="34"/>
        <v>0.41539999999999999</v>
      </c>
      <c r="BE9" s="51"/>
    </row>
    <row r="10" spans="1:57" s="52" customFormat="1">
      <c r="A10" s="35">
        <v>9</v>
      </c>
      <c r="B10" s="36"/>
      <c r="C10" s="36"/>
      <c r="D10" s="36" t="s">
        <v>6</v>
      </c>
      <c r="E10" s="36" t="s">
        <v>62</v>
      </c>
      <c r="F10" s="36" t="s">
        <v>5</v>
      </c>
      <c r="G10" s="36" t="s">
        <v>67</v>
      </c>
      <c r="H10" s="36" t="s">
        <v>72</v>
      </c>
      <c r="I10" s="36" t="s">
        <v>73</v>
      </c>
      <c r="J10" s="36" t="s">
        <v>68</v>
      </c>
      <c r="K10" s="37" t="s">
        <v>74</v>
      </c>
      <c r="L10" s="36" t="s">
        <v>76</v>
      </c>
      <c r="M10" s="36" t="s">
        <v>80</v>
      </c>
      <c r="N10" s="38" t="s">
        <v>118</v>
      </c>
      <c r="O10" s="38" t="s">
        <v>89</v>
      </c>
      <c r="P10" s="36"/>
      <c r="Q10" s="36" t="s">
        <v>56</v>
      </c>
      <c r="R10" s="39"/>
      <c r="S10" s="40">
        <v>7.8</v>
      </c>
      <c r="T10" s="41">
        <f t="shared" ref="T10:T15" si="35">IF(ISERROR(R10/S10),"",R10/S10)</f>
        <v>0</v>
      </c>
      <c r="U10" s="42">
        <v>21.42</v>
      </c>
      <c r="V10" s="43">
        <f t="shared" si="6"/>
        <v>21.42</v>
      </c>
      <c r="W10" s="36" t="s">
        <v>4</v>
      </c>
      <c r="X10" s="44">
        <v>42</v>
      </c>
      <c r="Y10" s="44">
        <v>32.299999999999997</v>
      </c>
      <c r="Z10" s="44">
        <v>44</v>
      </c>
      <c r="AA10" s="40">
        <v>1</v>
      </c>
      <c r="AB10" s="45">
        <v>3</v>
      </c>
      <c r="AC10" s="46">
        <f t="shared" ref="AC10:AC15" si="36">IF(X10="","",X10*Y10*Z10/1000000)</f>
        <v>0.06</v>
      </c>
      <c r="AD10" s="47">
        <f t="shared" ref="AD10:AD15" si="37">IF(AB10="","",65/AC10*AB10)</f>
        <v>3250</v>
      </c>
      <c r="AE10" s="36">
        <v>3800</v>
      </c>
      <c r="AF10" s="48">
        <f t="shared" ref="AF10:AF15" si="38">IF(ISERROR(AE10/AD10),"",AE10/AD10)</f>
        <v>1.17</v>
      </c>
      <c r="AG10" s="36" t="s">
        <v>66</v>
      </c>
      <c r="AH10" s="49">
        <v>0.214</v>
      </c>
      <c r="AI10" s="48">
        <f t="shared" ref="AI10:AI15" si="39">IF(ISERROR(U10*AH10),"",U10*AH10)</f>
        <v>4.58</v>
      </c>
      <c r="AJ10" s="48">
        <f t="shared" ref="AJ10:AJ15" si="40">IF(ISERROR(U10+AF10+AI10),"",U10+AF10+AI10)</f>
        <v>27.17</v>
      </c>
      <c r="AK10" s="49">
        <v>0.05</v>
      </c>
      <c r="AL10" s="48">
        <f t="shared" ref="AL10:AL27" si="41">IF(ISERROR(BA10*AK10),"",BA10*AK10)</f>
        <v>3.32</v>
      </c>
      <c r="AM10" s="49">
        <v>0.08</v>
      </c>
      <c r="AN10" s="48">
        <f t="shared" ref="AN10:AN27" si="42">IF(ISERROR(BA10*AM10),"",BA10*AM10)</f>
        <v>5.31</v>
      </c>
      <c r="AO10" s="49">
        <v>0.1</v>
      </c>
      <c r="AP10" s="48">
        <f t="shared" ref="AP10:AP27" si="43">IF(ISERROR(BA10*AO10),"",BA10*AO10)</f>
        <v>6.63</v>
      </c>
      <c r="AQ10" s="48">
        <f t="shared" ref="AQ10:AQ15" si="44">IF((BB10-BA10)&lt;2.5,2.5-(BB10-BA10),0)</f>
        <v>0</v>
      </c>
      <c r="AR10" s="36" t="s">
        <v>2</v>
      </c>
      <c r="AS10" s="49">
        <v>0.04</v>
      </c>
      <c r="AT10" s="48">
        <f t="shared" ref="AT10:AT27" si="45">IF(ISERROR(BA10*AS10),"",BA10*AS10)</f>
        <v>2.65</v>
      </c>
      <c r="AU10" s="36"/>
      <c r="AV10" s="49"/>
      <c r="AW10" s="48">
        <f t="shared" ref="AW10:AW15" si="46">IF(ISERROR(BA10*AV10),"",BA10*AV10)</f>
        <v>0</v>
      </c>
      <c r="AX10" s="48">
        <f t="shared" ref="AX10:AX15" si="47">IF(ISERROR(AL10+AN10+AP10+AQ10+AT10+AW10),"",AL10+AN10+AP10+AQ10+AT10+AW10)</f>
        <v>17.91</v>
      </c>
      <c r="AY10" s="48">
        <f t="shared" ref="AY10:AY27" si="48">IF(ISERROR(AJ10+AX10),"",AJ10+AX10)</f>
        <v>45.08</v>
      </c>
      <c r="AZ10" s="50">
        <f t="shared" ref="AZ10:AZ15" si="49">IF(ISERROR((BA10-AY10)/BA10),"",(BA10-AY10)/BA10)</f>
        <v>0.32040000000000002</v>
      </c>
      <c r="BA10" s="34">
        <v>66.33</v>
      </c>
      <c r="BB10" s="48">
        <f t="shared" ref="BB10:BB15" si="50">IF(ISERROR(BA10*1.05),"",BA10*1.05)</f>
        <v>69.650000000000006</v>
      </c>
      <c r="BC10" s="34">
        <v>119.99</v>
      </c>
      <c r="BD10" s="50">
        <f t="shared" ref="BD10:BD15" si="51">IF(ISERROR((BC10-BB10)/BC10),"",(BC10-BB10)/BC10)</f>
        <v>0.41949999999999998</v>
      </c>
      <c r="BE10" s="51"/>
    </row>
    <row r="11" spans="1:57" s="52" customFormat="1">
      <c r="A11" s="35">
        <v>10</v>
      </c>
      <c r="B11" s="36"/>
      <c r="C11" s="36"/>
      <c r="D11" s="36" t="s">
        <v>6</v>
      </c>
      <c r="E11" s="36" t="s">
        <v>62</v>
      </c>
      <c r="F11" s="36" t="s">
        <v>5</v>
      </c>
      <c r="G11" s="36" t="s">
        <v>67</v>
      </c>
      <c r="H11" s="36" t="s">
        <v>72</v>
      </c>
      <c r="I11" s="36" t="s">
        <v>73</v>
      </c>
      <c r="J11" s="36" t="s">
        <v>68</v>
      </c>
      <c r="K11" s="37" t="s">
        <v>74</v>
      </c>
      <c r="L11" s="36" t="s">
        <v>77</v>
      </c>
      <c r="M11" s="36" t="s">
        <v>80</v>
      </c>
      <c r="N11" s="38" t="s">
        <v>119</v>
      </c>
      <c r="O11" s="38" t="s">
        <v>90</v>
      </c>
      <c r="P11" s="36"/>
      <c r="Q11" s="36" t="s">
        <v>56</v>
      </c>
      <c r="R11" s="39"/>
      <c r="S11" s="40">
        <v>7.8</v>
      </c>
      <c r="T11" s="41">
        <f t="shared" si="35"/>
        <v>0</v>
      </c>
      <c r="U11" s="42">
        <v>31.11</v>
      </c>
      <c r="V11" s="43">
        <f t="shared" si="6"/>
        <v>31.11</v>
      </c>
      <c r="W11" s="36" t="s">
        <v>4</v>
      </c>
      <c r="X11" s="44">
        <v>43.5</v>
      </c>
      <c r="Y11" s="44">
        <v>34.4</v>
      </c>
      <c r="Z11" s="44">
        <v>56</v>
      </c>
      <c r="AA11" s="40">
        <v>1</v>
      </c>
      <c r="AB11" s="45">
        <v>3</v>
      </c>
      <c r="AC11" s="46">
        <f t="shared" si="36"/>
        <v>8.4000000000000005E-2</v>
      </c>
      <c r="AD11" s="47">
        <f t="shared" si="37"/>
        <v>2321</v>
      </c>
      <c r="AE11" s="36">
        <v>3800</v>
      </c>
      <c r="AF11" s="48">
        <f t="shared" si="38"/>
        <v>1.64</v>
      </c>
      <c r="AG11" s="36" t="s">
        <v>66</v>
      </c>
      <c r="AH11" s="49">
        <v>0.214</v>
      </c>
      <c r="AI11" s="48">
        <f t="shared" si="39"/>
        <v>6.66</v>
      </c>
      <c r="AJ11" s="48">
        <f t="shared" si="40"/>
        <v>39.409999999999997</v>
      </c>
      <c r="AK11" s="49">
        <v>0.05</v>
      </c>
      <c r="AL11" s="48">
        <f t="shared" si="41"/>
        <v>4.46</v>
      </c>
      <c r="AM11" s="49">
        <v>0.08</v>
      </c>
      <c r="AN11" s="48">
        <f t="shared" si="42"/>
        <v>7.14</v>
      </c>
      <c r="AO11" s="49">
        <v>0.1</v>
      </c>
      <c r="AP11" s="48">
        <f t="shared" si="43"/>
        <v>8.92</v>
      </c>
      <c r="AQ11" s="48">
        <f t="shared" si="44"/>
        <v>0</v>
      </c>
      <c r="AR11" s="36" t="s">
        <v>2</v>
      </c>
      <c r="AS11" s="49">
        <v>0.04</v>
      </c>
      <c r="AT11" s="48">
        <f t="shared" si="45"/>
        <v>3.57</v>
      </c>
      <c r="AU11" s="36"/>
      <c r="AV11" s="49"/>
      <c r="AW11" s="48">
        <f t="shared" si="46"/>
        <v>0</v>
      </c>
      <c r="AX11" s="48">
        <f t="shared" si="47"/>
        <v>24.09</v>
      </c>
      <c r="AY11" s="48">
        <f t="shared" si="48"/>
        <v>63.5</v>
      </c>
      <c r="AZ11" s="50">
        <f t="shared" si="49"/>
        <v>0.2883</v>
      </c>
      <c r="BA11" s="34">
        <v>89.22</v>
      </c>
      <c r="BB11" s="48">
        <f t="shared" si="50"/>
        <v>93.68</v>
      </c>
      <c r="BC11" s="34">
        <v>159.99</v>
      </c>
      <c r="BD11" s="50">
        <f t="shared" si="51"/>
        <v>0.41449999999999998</v>
      </c>
      <c r="BE11" s="51"/>
    </row>
    <row r="12" spans="1:57" s="52" customFormat="1">
      <c r="A12" s="35">
        <v>11</v>
      </c>
      <c r="B12" s="36"/>
      <c r="C12" s="36"/>
      <c r="D12" s="36" t="s">
        <v>6</v>
      </c>
      <c r="E12" s="36" t="s">
        <v>62</v>
      </c>
      <c r="F12" s="36" t="s">
        <v>5</v>
      </c>
      <c r="G12" s="36" t="s">
        <v>67</v>
      </c>
      <c r="H12" s="36" t="s">
        <v>72</v>
      </c>
      <c r="I12" s="36" t="s">
        <v>73</v>
      </c>
      <c r="J12" s="36" t="s">
        <v>68</v>
      </c>
      <c r="K12" s="37" t="s">
        <v>74</v>
      </c>
      <c r="L12" s="36" t="s">
        <v>78</v>
      </c>
      <c r="M12" s="36" t="s">
        <v>80</v>
      </c>
      <c r="N12" s="38" t="s">
        <v>120</v>
      </c>
      <c r="O12" s="38" t="s">
        <v>91</v>
      </c>
      <c r="P12" s="36"/>
      <c r="Q12" s="36" t="s">
        <v>56</v>
      </c>
      <c r="R12" s="39"/>
      <c r="S12" s="40">
        <v>7.8</v>
      </c>
      <c r="T12" s="41">
        <f t="shared" si="35"/>
        <v>0</v>
      </c>
      <c r="U12" s="42">
        <v>34.51</v>
      </c>
      <c r="V12" s="43">
        <f t="shared" si="6"/>
        <v>34.51</v>
      </c>
      <c r="W12" s="36" t="s">
        <v>4</v>
      </c>
      <c r="X12" s="44">
        <v>43.5</v>
      </c>
      <c r="Y12" s="44">
        <v>34.4</v>
      </c>
      <c r="Z12" s="44">
        <v>56</v>
      </c>
      <c r="AA12" s="40">
        <v>1</v>
      </c>
      <c r="AB12" s="45">
        <v>3</v>
      </c>
      <c r="AC12" s="46">
        <f t="shared" si="36"/>
        <v>8.4000000000000005E-2</v>
      </c>
      <c r="AD12" s="47">
        <f t="shared" si="37"/>
        <v>2321</v>
      </c>
      <c r="AE12" s="36">
        <v>3800</v>
      </c>
      <c r="AF12" s="48">
        <f t="shared" si="38"/>
        <v>1.64</v>
      </c>
      <c r="AG12" s="36" t="s">
        <v>66</v>
      </c>
      <c r="AH12" s="49">
        <v>0.214</v>
      </c>
      <c r="AI12" s="48">
        <f t="shared" si="39"/>
        <v>7.39</v>
      </c>
      <c r="AJ12" s="48">
        <f t="shared" si="40"/>
        <v>43.54</v>
      </c>
      <c r="AK12" s="49">
        <v>0.05</v>
      </c>
      <c r="AL12" s="48">
        <f t="shared" si="41"/>
        <v>5.01</v>
      </c>
      <c r="AM12" s="49">
        <v>0.08</v>
      </c>
      <c r="AN12" s="48">
        <f t="shared" si="42"/>
        <v>8.02</v>
      </c>
      <c r="AO12" s="49">
        <v>0.1</v>
      </c>
      <c r="AP12" s="48">
        <f t="shared" si="43"/>
        <v>10.02</v>
      </c>
      <c r="AQ12" s="48">
        <f t="shared" si="44"/>
        <v>0</v>
      </c>
      <c r="AR12" s="36" t="s">
        <v>2</v>
      </c>
      <c r="AS12" s="49">
        <v>0.04</v>
      </c>
      <c r="AT12" s="48">
        <f t="shared" si="45"/>
        <v>4.01</v>
      </c>
      <c r="AU12" s="36"/>
      <c r="AV12" s="49"/>
      <c r="AW12" s="48">
        <f t="shared" si="46"/>
        <v>0</v>
      </c>
      <c r="AX12" s="48">
        <f t="shared" si="47"/>
        <v>27.06</v>
      </c>
      <c r="AY12" s="48">
        <f t="shared" si="48"/>
        <v>70.599999999999994</v>
      </c>
      <c r="AZ12" s="50">
        <f t="shared" si="49"/>
        <v>0.29549999999999998</v>
      </c>
      <c r="BA12" s="34">
        <v>100.21</v>
      </c>
      <c r="BB12" s="48">
        <f t="shared" si="50"/>
        <v>105.22</v>
      </c>
      <c r="BC12" s="34">
        <v>179.99</v>
      </c>
      <c r="BD12" s="50">
        <f t="shared" si="51"/>
        <v>0.41539999999999999</v>
      </c>
      <c r="BE12" s="51"/>
    </row>
    <row r="13" spans="1:57" s="52" customFormat="1">
      <c r="A13" s="35">
        <v>12</v>
      </c>
      <c r="B13" s="36"/>
      <c r="C13" s="36"/>
      <c r="D13" s="36" t="s">
        <v>6</v>
      </c>
      <c r="E13" s="36" t="s">
        <v>62</v>
      </c>
      <c r="F13" s="36" t="s">
        <v>5</v>
      </c>
      <c r="G13" s="36" t="s">
        <v>67</v>
      </c>
      <c r="H13" s="36" t="s">
        <v>72</v>
      </c>
      <c r="I13" s="36" t="s">
        <v>73</v>
      </c>
      <c r="J13" s="36" t="s">
        <v>68</v>
      </c>
      <c r="K13" s="37" t="s">
        <v>74</v>
      </c>
      <c r="L13" s="36" t="s">
        <v>76</v>
      </c>
      <c r="M13" s="36" t="s">
        <v>70</v>
      </c>
      <c r="N13" s="38" t="s">
        <v>121</v>
      </c>
      <c r="O13" s="38" t="s">
        <v>92</v>
      </c>
      <c r="P13" s="36"/>
      <c r="Q13" s="36" t="s">
        <v>56</v>
      </c>
      <c r="R13" s="39"/>
      <c r="S13" s="40">
        <v>7.8</v>
      </c>
      <c r="T13" s="41">
        <f t="shared" si="35"/>
        <v>0</v>
      </c>
      <c r="U13" s="42">
        <v>21.42</v>
      </c>
      <c r="V13" s="43">
        <f t="shared" si="6"/>
        <v>21.42</v>
      </c>
      <c r="W13" s="36" t="s">
        <v>4</v>
      </c>
      <c r="X13" s="44">
        <v>42</v>
      </c>
      <c r="Y13" s="44">
        <v>32.299999999999997</v>
      </c>
      <c r="Z13" s="44">
        <v>44</v>
      </c>
      <c r="AA13" s="40">
        <v>1</v>
      </c>
      <c r="AB13" s="45">
        <v>3</v>
      </c>
      <c r="AC13" s="46">
        <f t="shared" si="36"/>
        <v>0.06</v>
      </c>
      <c r="AD13" s="47">
        <f t="shared" si="37"/>
        <v>3250</v>
      </c>
      <c r="AE13" s="36">
        <v>3800</v>
      </c>
      <c r="AF13" s="48">
        <f t="shared" si="38"/>
        <v>1.17</v>
      </c>
      <c r="AG13" s="36" t="s">
        <v>66</v>
      </c>
      <c r="AH13" s="49">
        <v>0.214</v>
      </c>
      <c r="AI13" s="48">
        <f t="shared" si="39"/>
        <v>4.58</v>
      </c>
      <c r="AJ13" s="48">
        <f t="shared" si="40"/>
        <v>27.17</v>
      </c>
      <c r="AK13" s="49">
        <v>0.05</v>
      </c>
      <c r="AL13" s="48">
        <f t="shared" si="41"/>
        <v>3.32</v>
      </c>
      <c r="AM13" s="49">
        <v>0.08</v>
      </c>
      <c r="AN13" s="48">
        <f t="shared" si="42"/>
        <v>5.31</v>
      </c>
      <c r="AO13" s="49">
        <v>0.1</v>
      </c>
      <c r="AP13" s="48">
        <f t="shared" si="43"/>
        <v>6.63</v>
      </c>
      <c r="AQ13" s="48">
        <f t="shared" si="44"/>
        <v>0</v>
      </c>
      <c r="AR13" s="36" t="s">
        <v>2</v>
      </c>
      <c r="AS13" s="49">
        <v>0.04</v>
      </c>
      <c r="AT13" s="48">
        <f t="shared" si="45"/>
        <v>2.65</v>
      </c>
      <c r="AU13" s="36"/>
      <c r="AV13" s="49"/>
      <c r="AW13" s="48">
        <f t="shared" si="46"/>
        <v>0</v>
      </c>
      <c r="AX13" s="48">
        <f t="shared" si="47"/>
        <v>17.91</v>
      </c>
      <c r="AY13" s="48">
        <f t="shared" si="48"/>
        <v>45.08</v>
      </c>
      <c r="AZ13" s="50">
        <f t="shared" si="49"/>
        <v>0.32040000000000002</v>
      </c>
      <c r="BA13" s="34">
        <v>66.33</v>
      </c>
      <c r="BB13" s="48">
        <f t="shared" si="50"/>
        <v>69.650000000000006</v>
      </c>
      <c r="BC13" s="34">
        <v>119.99</v>
      </c>
      <c r="BD13" s="50">
        <f t="shared" si="51"/>
        <v>0.41949999999999998</v>
      </c>
      <c r="BE13" s="51"/>
    </row>
    <row r="14" spans="1:57" s="52" customFormat="1">
      <c r="A14" s="35">
        <v>13</v>
      </c>
      <c r="B14" s="36"/>
      <c r="C14" s="36"/>
      <c r="D14" s="36" t="s">
        <v>6</v>
      </c>
      <c r="E14" s="36" t="s">
        <v>62</v>
      </c>
      <c r="F14" s="36" t="s">
        <v>5</v>
      </c>
      <c r="G14" s="36" t="s">
        <v>67</v>
      </c>
      <c r="H14" s="36" t="s">
        <v>72</v>
      </c>
      <c r="I14" s="36" t="s">
        <v>73</v>
      </c>
      <c r="J14" s="36" t="s">
        <v>68</v>
      </c>
      <c r="K14" s="37" t="s">
        <v>74</v>
      </c>
      <c r="L14" s="36" t="s">
        <v>77</v>
      </c>
      <c r="M14" s="36" t="s">
        <v>70</v>
      </c>
      <c r="N14" s="38" t="s">
        <v>122</v>
      </c>
      <c r="O14" s="38" t="s">
        <v>93</v>
      </c>
      <c r="P14" s="36"/>
      <c r="Q14" s="36" t="s">
        <v>56</v>
      </c>
      <c r="R14" s="39"/>
      <c r="S14" s="40">
        <v>7.8</v>
      </c>
      <c r="T14" s="41">
        <f t="shared" si="35"/>
        <v>0</v>
      </c>
      <c r="U14" s="42">
        <v>31.11</v>
      </c>
      <c r="V14" s="43">
        <f t="shared" si="6"/>
        <v>31.11</v>
      </c>
      <c r="W14" s="36" t="s">
        <v>4</v>
      </c>
      <c r="X14" s="44">
        <v>43.5</v>
      </c>
      <c r="Y14" s="44">
        <v>34.4</v>
      </c>
      <c r="Z14" s="44">
        <v>56</v>
      </c>
      <c r="AA14" s="40">
        <v>1</v>
      </c>
      <c r="AB14" s="45">
        <v>3</v>
      </c>
      <c r="AC14" s="46">
        <f t="shared" si="36"/>
        <v>8.4000000000000005E-2</v>
      </c>
      <c r="AD14" s="47">
        <f t="shared" si="37"/>
        <v>2321</v>
      </c>
      <c r="AE14" s="36">
        <v>3800</v>
      </c>
      <c r="AF14" s="48">
        <f t="shared" si="38"/>
        <v>1.64</v>
      </c>
      <c r="AG14" s="36" t="s">
        <v>66</v>
      </c>
      <c r="AH14" s="49">
        <v>0.214</v>
      </c>
      <c r="AI14" s="48">
        <f t="shared" si="39"/>
        <v>6.66</v>
      </c>
      <c r="AJ14" s="48">
        <f t="shared" si="40"/>
        <v>39.409999999999997</v>
      </c>
      <c r="AK14" s="49">
        <v>0.05</v>
      </c>
      <c r="AL14" s="48">
        <f t="shared" si="41"/>
        <v>4.46</v>
      </c>
      <c r="AM14" s="49">
        <v>0.08</v>
      </c>
      <c r="AN14" s="48">
        <f t="shared" si="42"/>
        <v>7.14</v>
      </c>
      <c r="AO14" s="49">
        <v>0.1</v>
      </c>
      <c r="AP14" s="48">
        <f t="shared" si="43"/>
        <v>8.92</v>
      </c>
      <c r="AQ14" s="48">
        <f t="shared" si="44"/>
        <v>0</v>
      </c>
      <c r="AR14" s="36" t="s">
        <v>2</v>
      </c>
      <c r="AS14" s="49">
        <v>0.04</v>
      </c>
      <c r="AT14" s="48">
        <f t="shared" si="45"/>
        <v>3.57</v>
      </c>
      <c r="AU14" s="36"/>
      <c r="AV14" s="49"/>
      <c r="AW14" s="48">
        <f t="shared" si="46"/>
        <v>0</v>
      </c>
      <c r="AX14" s="48">
        <f t="shared" si="47"/>
        <v>24.09</v>
      </c>
      <c r="AY14" s="48">
        <f t="shared" si="48"/>
        <v>63.5</v>
      </c>
      <c r="AZ14" s="50">
        <f t="shared" si="49"/>
        <v>0.2883</v>
      </c>
      <c r="BA14" s="34">
        <v>89.22</v>
      </c>
      <c r="BB14" s="48">
        <f t="shared" si="50"/>
        <v>93.68</v>
      </c>
      <c r="BC14" s="34">
        <v>159.99</v>
      </c>
      <c r="BD14" s="50">
        <f t="shared" si="51"/>
        <v>0.41449999999999998</v>
      </c>
      <c r="BE14" s="51"/>
    </row>
    <row r="15" spans="1:57" s="52" customFormat="1">
      <c r="A15" s="35">
        <v>14</v>
      </c>
      <c r="B15" s="36"/>
      <c r="C15" s="36"/>
      <c r="D15" s="36" t="s">
        <v>6</v>
      </c>
      <c r="E15" s="36" t="s">
        <v>62</v>
      </c>
      <c r="F15" s="36" t="s">
        <v>5</v>
      </c>
      <c r="G15" s="36" t="s">
        <v>67</v>
      </c>
      <c r="H15" s="36" t="s">
        <v>72</v>
      </c>
      <c r="I15" s="36" t="s">
        <v>73</v>
      </c>
      <c r="J15" s="36" t="s">
        <v>68</v>
      </c>
      <c r="K15" s="37" t="s">
        <v>74</v>
      </c>
      <c r="L15" s="36" t="s">
        <v>78</v>
      </c>
      <c r="M15" s="36" t="s">
        <v>70</v>
      </c>
      <c r="N15" s="38" t="s">
        <v>123</v>
      </c>
      <c r="O15" s="38" t="s">
        <v>94</v>
      </c>
      <c r="P15" s="36"/>
      <c r="Q15" s="36" t="s">
        <v>56</v>
      </c>
      <c r="R15" s="39"/>
      <c r="S15" s="40">
        <v>7.8</v>
      </c>
      <c r="T15" s="41">
        <f t="shared" si="35"/>
        <v>0</v>
      </c>
      <c r="U15" s="42">
        <v>34.51</v>
      </c>
      <c r="V15" s="43">
        <f t="shared" si="6"/>
        <v>34.51</v>
      </c>
      <c r="W15" s="36" t="s">
        <v>4</v>
      </c>
      <c r="X15" s="44">
        <v>43.5</v>
      </c>
      <c r="Y15" s="44">
        <v>34.4</v>
      </c>
      <c r="Z15" s="44">
        <v>56</v>
      </c>
      <c r="AA15" s="40">
        <v>1</v>
      </c>
      <c r="AB15" s="45">
        <v>3</v>
      </c>
      <c r="AC15" s="46">
        <f t="shared" si="36"/>
        <v>8.4000000000000005E-2</v>
      </c>
      <c r="AD15" s="47">
        <f t="shared" si="37"/>
        <v>2321</v>
      </c>
      <c r="AE15" s="36">
        <v>3800</v>
      </c>
      <c r="AF15" s="48">
        <f t="shared" si="38"/>
        <v>1.64</v>
      </c>
      <c r="AG15" s="36" t="s">
        <v>66</v>
      </c>
      <c r="AH15" s="49">
        <v>0.214</v>
      </c>
      <c r="AI15" s="48">
        <f t="shared" si="39"/>
        <v>7.39</v>
      </c>
      <c r="AJ15" s="48">
        <f t="shared" si="40"/>
        <v>43.54</v>
      </c>
      <c r="AK15" s="49">
        <v>0.05</v>
      </c>
      <c r="AL15" s="48">
        <f t="shared" si="41"/>
        <v>5.01</v>
      </c>
      <c r="AM15" s="49">
        <v>0.08</v>
      </c>
      <c r="AN15" s="48">
        <f t="shared" si="42"/>
        <v>8.02</v>
      </c>
      <c r="AO15" s="49">
        <v>0.1</v>
      </c>
      <c r="AP15" s="48">
        <f t="shared" si="43"/>
        <v>10.02</v>
      </c>
      <c r="AQ15" s="48">
        <f t="shared" si="44"/>
        <v>0</v>
      </c>
      <c r="AR15" s="36" t="s">
        <v>2</v>
      </c>
      <c r="AS15" s="49">
        <v>0.04</v>
      </c>
      <c r="AT15" s="48">
        <f t="shared" si="45"/>
        <v>4.01</v>
      </c>
      <c r="AU15" s="36"/>
      <c r="AV15" s="49"/>
      <c r="AW15" s="48">
        <f t="shared" si="46"/>
        <v>0</v>
      </c>
      <c r="AX15" s="48">
        <f t="shared" si="47"/>
        <v>27.06</v>
      </c>
      <c r="AY15" s="48">
        <f t="shared" si="48"/>
        <v>70.599999999999994</v>
      </c>
      <c r="AZ15" s="50">
        <f t="shared" si="49"/>
        <v>0.29549999999999998</v>
      </c>
      <c r="BA15" s="34">
        <v>100.21</v>
      </c>
      <c r="BB15" s="48">
        <f t="shared" si="50"/>
        <v>105.22</v>
      </c>
      <c r="BC15" s="34">
        <v>179.99</v>
      </c>
      <c r="BD15" s="50">
        <f t="shared" si="51"/>
        <v>0.41539999999999999</v>
      </c>
      <c r="BE15" s="51"/>
    </row>
    <row r="16" spans="1:57" s="52" customFormat="1">
      <c r="A16" s="35">
        <v>15</v>
      </c>
      <c r="B16" s="36"/>
      <c r="C16" s="36"/>
      <c r="D16" s="36" t="s">
        <v>6</v>
      </c>
      <c r="E16" s="36" t="s">
        <v>62</v>
      </c>
      <c r="F16" s="36" t="s">
        <v>5</v>
      </c>
      <c r="G16" s="36" t="s">
        <v>67</v>
      </c>
      <c r="H16" s="36" t="s">
        <v>72</v>
      </c>
      <c r="I16" s="36" t="s">
        <v>73</v>
      </c>
      <c r="J16" s="36" t="s">
        <v>68</v>
      </c>
      <c r="K16" s="37" t="s">
        <v>74</v>
      </c>
      <c r="L16" s="36" t="s">
        <v>75</v>
      </c>
      <c r="M16" s="36" t="s">
        <v>63</v>
      </c>
      <c r="N16" s="38" t="s">
        <v>124</v>
      </c>
      <c r="O16" s="38" t="s">
        <v>95</v>
      </c>
      <c r="P16" s="36"/>
      <c r="Q16" s="36" t="s">
        <v>56</v>
      </c>
      <c r="R16" s="39"/>
      <c r="S16" s="40">
        <v>7.8</v>
      </c>
      <c r="T16" s="41">
        <f>IF(ISERROR(R16/S16),"",R16/S16)</f>
        <v>0</v>
      </c>
      <c r="U16" s="42">
        <v>19.45</v>
      </c>
      <c r="V16" s="43">
        <f t="shared" si="6"/>
        <v>19.45</v>
      </c>
      <c r="W16" s="36" t="s">
        <v>4</v>
      </c>
      <c r="X16" s="44">
        <v>42</v>
      </c>
      <c r="Y16" s="44">
        <v>32.299999999999997</v>
      </c>
      <c r="Z16" s="44">
        <v>44</v>
      </c>
      <c r="AA16" s="40">
        <v>1</v>
      </c>
      <c r="AB16" s="45">
        <v>3</v>
      </c>
      <c r="AC16" s="46">
        <f>IF(X16="","",X16*Y16*Z16/1000000)</f>
        <v>0.06</v>
      </c>
      <c r="AD16" s="47">
        <f>IF(AB16="","",65/AC16*AB16)</f>
        <v>3250</v>
      </c>
      <c r="AE16" s="36">
        <v>3800</v>
      </c>
      <c r="AF16" s="48">
        <f>IF(ISERROR(AE16/AD16),"",AE16/AD16)</f>
        <v>1.17</v>
      </c>
      <c r="AG16" s="36" t="s">
        <v>66</v>
      </c>
      <c r="AH16" s="49">
        <v>0.214</v>
      </c>
      <c r="AI16" s="48">
        <f>IF(ISERROR(U16*AH16),"",U16*AH16)</f>
        <v>4.16</v>
      </c>
      <c r="AJ16" s="48">
        <f>IF(ISERROR(U16+AF16+AI16),"",U16+AF16+AI16)</f>
        <v>24.78</v>
      </c>
      <c r="AK16" s="49">
        <v>0.05</v>
      </c>
      <c r="AL16" s="48">
        <f t="shared" si="41"/>
        <v>3.04</v>
      </c>
      <c r="AM16" s="49">
        <v>0.08</v>
      </c>
      <c r="AN16" s="48">
        <f t="shared" si="42"/>
        <v>4.8600000000000003</v>
      </c>
      <c r="AO16" s="49">
        <v>0.1</v>
      </c>
      <c r="AP16" s="48">
        <f t="shared" si="43"/>
        <v>6.07</v>
      </c>
      <c r="AQ16" s="48">
        <f>IF((BB16-BA16)&lt;2.5,2.5-(BB16-BA16),0)</f>
        <v>0</v>
      </c>
      <c r="AR16" s="36" t="s">
        <v>2</v>
      </c>
      <c r="AS16" s="49">
        <v>0.04</v>
      </c>
      <c r="AT16" s="48">
        <f t="shared" si="45"/>
        <v>2.4300000000000002</v>
      </c>
      <c r="AU16" s="36"/>
      <c r="AV16" s="49"/>
      <c r="AW16" s="48">
        <f>IF(ISERROR(BA16*AV16),"",BA16*AV16)</f>
        <v>0</v>
      </c>
      <c r="AX16" s="48">
        <f>IF(ISERROR(AL16+AN16+AP16+AQ16+AT16+AW16),"",AL16+AN16+AP16+AQ16+AT16+AW16)</f>
        <v>16.399999999999999</v>
      </c>
      <c r="AY16" s="48">
        <f t="shared" si="48"/>
        <v>41.18</v>
      </c>
      <c r="AZ16" s="50">
        <f>IF(ISERROR((BA16-AY16)/BA16),"",(BA16-AY16)/BA16)</f>
        <v>0.32190000000000002</v>
      </c>
      <c r="BA16" s="34">
        <v>60.73</v>
      </c>
      <c r="BB16" s="48">
        <f>IF(ISERROR(BA16*1.05),"",BA16*1.05)</f>
        <v>63.77</v>
      </c>
      <c r="BC16" s="34">
        <v>109.99</v>
      </c>
      <c r="BD16" s="50">
        <f>IF(ISERROR((BC16-BB16)/BC16),"",(BC16-BB16)/BC16)</f>
        <v>0.42020000000000002</v>
      </c>
      <c r="BE16" s="51"/>
    </row>
    <row r="17" spans="1:57" s="52" customFormat="1">
      <c r="A17" s="35">
        <v>16</v>
      </c>
      <c r="B17" s="36"/>
      <c r="C17" s="36"/>
      <c r="D17" s="36" t="s">
        <v>6</v>
      </c>
      <c r="E17" s="36" t="s">
        <v>62</v>
      </c>
      <c r="F17" s="36" t="s">
        <v>5</v>
      </c>
      <c r="G17" s="36" t="s">
        <v>67</v>
      </c>
      <c r="H17" s="36" t="s">
        <v>72</v>
      </c>
      <c r="I17" s="36" t="s">
        <v>73</v>
      </c>
      <c r="J17" s="36" t="s">
        <v>68</v>
      </c>
      <c r="K17" s="37" t="s">
        <v>74</v>
      </c>
      <c r="L17" s="36" t="s">
        <v>76</v>
      </c>
      <c r="M17" s="36" t="s">
        <v>63</v>
      </c>
      <c r="N17" s="38" t="s">
        <v>125</v>
      </c>
      <c r="O17" s="38" t="s">
        <v>96</v>
      </c>
      <c r="P17" s="36"/>
      <c r="Q17" s="36" t="s">
        <v>56</v>
      </c>
      <c r="R17" s="39"/>
      <c r="S17" s="40">
        <v>7.8</v>
      </c>
      <c r="T17" s="41">
        <f>IF(ISERROR(R17/S17),"",R17/S17)</f>
        <v>0</v>
      </c>
      <c r="U17" s="42">
        <v>21.42</v>
      </c>
      <c r="V17" s="43">
        <f t="shared" si="6"/>
        <v>21.42</v>
      </c>
      <c r="W17" s="36" t="s">
        <v>4</v>
      </c>
      <c r="X17" s="44">
        <v>42</v>
      </c>
      <c r="Y17" s="44">
        <v>32.299999999999997</v>
      </c>
      <c r="Z17" s="44">
        <v>44</v>
      </c>
      <c r="AA17" s="40">
        <v>1</v>
      </c>
      <c r="AB17" s="45">
        <v>3</v>
      </c>
      <c r="AC17" s="46">
        <f>IF(X17="","",X17*Y17*Z17/1000000)</f>
        <v>0.06</v>
      </c>
      <c r="AD17" s="47">
        <f>IF(AB17="","",65/AC17*AB17)</f>
        <v>3250</v>
      </c>
      <c r="AE17" s="36">
        <v>3800</v>
      </c>
      <c r="AF17" s="48">
        <f>IF(ISERROR(AE17/AD17),"",AE17/AD17)</f>
        <v>1.17</v>
      </c>
      <c r="AG17" s="36" t="s">
        <v>66</v>
      </c>
      <c r="AH17" s="49">
        <v>0.214</v>
      </c>
      <c r="AI17" s="48">
        <f>IF(ISERROR(U17*AH17),"",U17*AH17)</f>
        <v>4.58</v>
      </c>
      <c r="AJ17" s="48">
        <f>IF(ISERROR(U17+AF17+AI17),"",U17+AF17+AI17)</f>
        <v>27.17</v>
      </c>
      <c r="AK17" s="49">
        <v>0.05</v>
      </c>
      <c r="AL17" s="48">
        <f>IF(ISERROR(BA17*AK17),"",BA17*AK17)</f>
        <v>3.32</v>
      </c>
      <c r="AM17" s="49">
        <v>0.08</v>
      </c>
      <c r="AN17" s="48">
        <f>IF(ISERROR(BA17*AM17),"",BA17*AM17)</f>
        <v>5.31</v>
      </c>
      <c r="AO17" s="49">
        <v>0.1</v>
      </c>
      <c r="AP17" s="48">
        <f>IF(ISERROR(BA17*AO17),"",BA17*AO17)</f>
        <v>6.63</v>
      </c>
      <c r="AQ17" s="48">
        <f>IF((BB17-BA17)&lt;2.5,2.5-(BB17-BA17),0)</f>
        <v>0</v>
      </c>
      <c r="AR17" s="36" t="s">
        <v>2</v>
      </c>
      <c r="AS17" s="49">
        <v>0.04</v>
      </c>
      <c r="AT17" s="48">
        <f>IF(ISERROR(BA17*AS17),"",BA17*AS17)</f>
        <v>2.65</v>
      </c>
      <c r="AU17" s="36"/>
      <c r="AV17" s="49"/>
      <c r="AW17" s="48">
        <f>IF(ISERROR(BA17*AV17),"",BA17*AV17)</f>
        <v>0</v>
      </c>
      <c r="AX17" s="48">
        <f>IF(ISERROR(AL17+AN17+AP17+AQ17+AT17+AW17),"",AL17+AN17+AP17+AQ17+AT17+AW17)</f>
        <v>17.91</v>
      </c>
      <c r="AY17" s="48">
        <f>IF(ISERROR(AJ17+AX17),"",AJ17+AX17)</f>
        <v>45.08</v>
      </c>
      <c r="AZ17" s="50">
        <f>IF(ISERROR((BA17-AY17)/BA17),"",(BA17-AY17)/BA17)</f>
        <v>0.32040000000000002</v>
      </c>
      <c r="BA17" s="34">
        <v>66.33</v>
      </c>
      <c r="BB17" s="48">
        <f>IF(ISERROR(BA17*1.05),"",BA17*1.05)</f>
        <v>69.650000000000006</v>
      </c>
      <c r="BC17" s="34">
        <v>119.99</v>
      </c>
      <c r="BD17" s="50">
        <f>IF(ISERROR((BC17-BB17)/BC17),"",(BC17-BB17)/BC17)</f>
        <v>0.41949999999999998</v>
      </c>
      <c r="BE17" s="51"/>
    </row>
    <row r="18" spans="1:57" s="52" customFormat="1">
      <c r="A18" s="35">
        <v>17</v>
      </c>
      <c r="B18" s="36"/>
      <c r="C18" s="36"/>
      <c r="D18" s="36" t="s">
        <v>6</v>
      </c>
      <c r="E18" s="36" t="s">
        <v>62</v>
      </c>
      <c r="F18" s="36" t="s">
        <v>5</v>
      </c>
      <c r="G18" s="36" t="s">
        <v>67</v>
      </c>
      <c r="H18" s="36" t="s">
        <v>72</v>
      </c>
      <c r="I18" s="36" t="s">
        <v>73</v>
      </c>
      <c r="J18" s="36" t="s">
        <v>68</v>
      </c>
      <c r="K18" s="37" t="s">
        <v>74</v>
      </c>
      <c r="L18" s="36" t="s">
        <v>77</v>
      </c>
      <c r="M18" s="36" t="s">
        <v>63</v>
      </c>
      <c r="N18" s="38" t="s">
        <v>126</v>
      </c>
      <c r="O18" s="38" t="s">
        <v>97</v>
      </c>
      <c r="P18" s="36"/>
      <c r="Q18" s="36" t="s">
        <v>56</v>
      </c>
      <c r="R18" s="39"/>
      <c r="S18" s="40">
        <v>7.8</v>
      </c>
      <c r="T18" s="41">
        <f>IF(ISERROR(R18/S18),"",R18/S18)</f>
        <v>0</v>
      </c>
      <c r="U18" s="42">
        <v>31.11</v>
      </c>
      <c r="V18" s="43">
        <f t="shared" si="6"/>
        <v>31.11</v>
      </c>
      <c r="W18" s="36" t="s">
        <v>4</v>
      </c>
      <c r="X18" s="44">
        <v>43.5</v>
      </c>
      <c r="Y18" s="44">
        <v>34.4</v>
      </c>
      <c r="Z18" s="44">
        <v>56</v>
      </c>
      <c r="AA18" s="40">
        <v>1</v>
      </c>
      <c r="AB18" s="45">
        <v>3</v>
      </c>
      <c r="AC18" s="46">
        <f>IF(X18="","",X18*Y18*Z18/1000000)</f>
        <v>8.4000000000000005E-2</v>
      </c>
      <c r="AD18" s="47">
        <f>IF(AB18="","",65/AC18*AB18)</f>
        <v>2321</v>
      </c>
      <c r="AE18" s="36">
        <v>3800</v>
      </c>
      <c r="AF18" s="48">
        <f>IF(ISERROR(AE18/AD18),"",AE18/AD18)</f>
        <v>1.64</v>
      </c>
      <c r="AG18" s="36" t="s">
        <v>66</v>
      </c>
      <c r="AH18" s="49">
        <v>0.214</v>
      </c>
      <c r="AI18" s="48">
        <f>IF(ISERROR(U18*AH18),"",U18*AH18)</f>
        <v>6.66</v>
      </c>
      <c r="AJ18" s="48">
        <f>IF(ISERROR(U18+AF18+AI18),"",U18+AF18+AI18)</f>
        <v>39.409999999999997</v>
      </c>
      <c r="AK18" s="49">
        <v>0.05</v>
      </c>
      <c r="AL18" s="48">
        <f>IF(ISERROR(BA18*AK18),"",BA18*AK18)</f>
        <v>4.46</v>
      </c>
      <c r="AM18" s="49">
        <v>0.08</v>
      </c>
      <c r="AN18" s="48">
        <f>IF(ISERROR(BA18*AM18),"",BA18*AM18)</f>
        <v>7.14</v>
      </c>
      <c r="AO18" s="49">
        <v>0.1</v>
      </c>
      <c r="AP18" s="48">
        <f>IF(ISERROR(BA18*AO18),"",BA18*AO18)</f>
        <v>8.92</v>
      </c>
      <c r="AQ18" s="48">
        <f>IF((BB18-BA18)&lt;2.5,2.5-(BB18-BA18),0)</f>
        <v>0</v>
      </c>
      <c r="AR18" s="36" t="s">
        <v>2</v>
      </c>
      <c r="AS18" s="49">
        <v>0.04</v>
      </c>
      <c r="AT18" s="48">
        <f>IF(ISERROR(BA18*AS18),"",BA18*AS18)</f>
        <v>3.57</v>
      </c>
      <c r="AU18" s="36"/>
      <c r="AV18" s="49"/>
      <c r="AW18" s="48">
        <f>IF(ISERROR(BA18*AV18),"",BA18*AV18)</f>
        <v>0</v>
      </c>
      <c r="AX18" s="48">
        <f>IF(ISERROR(AL18+AN18+AP18+AQ18+AT18+AW18),"",AL18+AN18+AP18+AQ18+AT18+AW18)</f>
        <v>24.09</v>
      </c>
      <c r="AY18" s="48">
        <f>IF(ISERROR(AJ18+AX18),"",AJ18+AX18)</f>
        <v>63.5</v>
      </c>
      <c r="AZ18" s="50">
        <f>IF(ISERROR((BA18-AY18)/BA18),"",(BA18-AY18)/BA18)</f>
        <v>0.2883</v>
      </c>
      <c r="BA18" s="34">
        <v>89.22</v>
      </c>
      <c r="BB18" s="48">
        <f>IF(ISERROR(BA18*1.05),"",BA18*1.05)</f>
        <v>93.68</v>
      </c>
      <c r="BC18" s="34">
        <v>159.99</v>
      </c>
      <c r="BD18" s="50">
        <f>IF(ISERROR((BC18-BB18)/BC18),"",(BC18-BB18)/BC18)</f>
        <v>0.41449999999999998</v>
      </c>
      <c r="BE18" s="51"/>
    </row>
    <row r="19" spans="1:57" s="52" customFormat="1">
      <c r="A19" s="35">
        <v>18</v>
      </c>
      <c r="B19" s="36"/>
      <c r="C19" s="36"/>
      <c r="D19" s="36" t="s">
        <v>6</v>
      </c>
      <c r="E19" s="36" t="s">
        <v>62</v>
      </c>
      <c r="F19" s="36" t="s">
        <v>5</v>
      </c>
      <c r="G19" s="36" t="s">
        <v>67</v>
      </c>
      <c r="H19" s="36" t="s">
        <v>72</v>
      </c>
      <c r="I19" s="36" t="s">
        <v>73</v>
      </c>
      <c r="J19" s="36" t="s">
        <v>68</v>
      </c>
      <c r="K19" s="37" t="s">
        <v>74</v>
      </c>
      <c r="L19" s="36" t="s">
        <v>78</v>
      </c>
      <c r="M19" s="36" t="s">
        <v>63</v>
      </c>
      <c r="N19" s="38" t="s">
        <v>127</v>
      </c>
      <c r="O19" s="38" t="s">
        <v>98</v>
      </c>
      <c r="P19" s="36"/>
      <c r="Q19" s="36" t="s">
        <v>56</v>
      </c>
      <c r="R19" s="39"/>
      <c r="S19" s="40">
        <v>7.8</v>
      </c>
      <c r="T19" s="41">
        <f>IF(ISERROR(R19/S19),"",R19/S19)</f>
        <v>0</v>
      </c>
      <c r="U19" s="42">
        <v>34.51</v>
      </c>
      <c r="V19" s="43">
        <f t="shared" si="6"/>
        <v>34.51</v>
      </c>
      <c r="W19" s="36" t="s">
        <v>4</v>
      </c>
      <c r="X19" s="44">
        <v>43.5</v>
      </c>
      <c r="Y19" s="44">
        <v>34.4</v>
      </c>
      <c r="Z19" s="44">
        <v>56</v>
      </c>
      <c r="AA19" s="40">
        <v>1</v>
      </c>
      <c r="AB19" s="45">
        <v>3</v>
      </c>
      <c r="AC19" s="46">
        <f>IF(X19="","",X19*Y19*Z19/1000000)</f>
        <v>8.4000000000000005E-2</v>
      </c>
      <c r="AD19" s="47">
        <f>IF(AB19="","",65/AC19*AB19)</f>
        <v>2321</v>
      </c>
      <c r="AE19" s="36">
        <v>3800</v>
      </c>
      <c r="AF19" s="48">
        <f>IF(ISERROR(AE19/AD19),"",AE19/AD19)</f>
        <v>1.64</v>
      </c>
      <c r="AG19" s="36" t="s">
        <v>66</v>
      </c>
      <c r="AH19" s="49">
        <v>0.214</v>
      </c>
      <c r="AI19" s="48">
        <f>IF(ISERROR(U19*AH19),"",U19*AH19)</f>
        <v>7.39</v>
      </c>
      <c r="AJ19" s="48">
        <f>IF(ISERROR(U19+AF19+AI19),"",U19+AF19+AI19)</f>
        <v>43.54</v>
      </c>
      <c r="AK19" s="49">
        <v>0.05</v>
      </c>
      <c r="AL19" s="48">
        <f>IF(ISERROR(BA19*AK19),"",BA19*AK19)</f>
        <v>5.01</v>
      </c>
      <c r="AM19" s="49">
        <v>0.08</v>
      </c>
      <c r="AN19" s="48">
        <f>IF(ISERROR(BA19*AM19),"",BA19*AM19)</f>
        <v>8.02</v>
      </c>
      <c r="AO19" s="49">
        <v>0.1</v>
      </c>
      <c r="AP19" s="48">
        <f>IF(ISERROR(BA19*AO19),"",BA19*AO19)</f>
        <v>10.02</v>
      </c>
      <c r="AQ19" s="48">
        <f>IF((BB19-BA19)&lt;2.5,2.5-(BB19-BA19),0)</f>
        <v>0</v>
      </c>
      <c r="AR19" s="36" t="s">
        <v>2</v>
      </c>
      <c r="AS19" s="49">
        <v>0.04</v>
      </c>
      <c r="AT19" s="48">
        <f>IF(ISERROR(BA19*AS19),"",BA19*AS19)</f>
        <v>4.01</v>
      </c>
      <c r="AU19" s="36"/>
      <c r="AV19" s="49"/>
      <c r="AW19" s="48">
        <f>IF(ISERROR(BA19*AV19),"",BA19*AV19)</f>
        <v>0</v>
      </c>
      <c r="AX19" s="48">
        <f>IF(ISERROR(AL19+AN19+AP19+AQ19+AT19+AW19),"",AL19+AN19+AP19+AQ19+AT19+AW19)</f>
        <v>27.06</v>
      </c>
      <c r="AY19" s="48">
        <f>IF(ISERROR(AJ19+AX19),"",AJ19+AX19)</f>
        <v>70.599999999999994</v>
      </c>
      <c r="AZ19" s="50">
        <f>IF(ISERROR((BA19-AY19)/BA19),"",(BA19-AY19)/BA19)</f>
        <v>0.29549999999999998</v>
      </c>
      <c r="BA19" s="34">
        <v>100.21</v>
      </c>
      <c r="BB19" s="48">
        <f>IF(ISERROR(BA19*1.05),"",BA19*1.05)</f>
        <v>105.22</v>
      </c>
      <c r="BC19" s="34">
        <v>179.99</v>
      </c>
      <c r="BD19" s="50">
        <f>IF(ISERROR((BC19-BB19)/BC19),"",(BC19-BB19)/BC19)</f>
        <v>0.41539999999999999</v>
      </c>
      <c r="BE19" s="51"/>
    </row>
    <row r="20" spans="1:57" s="52" customFormat="1">
      <c r="A20" s="35">
        <v>19</v>
      </c>
      <c r="B20" s="36"/>
      <c r="C20" s="36"/>
      <c r="D20" s="36" t="s">
        <v>6</v>
      </c>
      <c r="E20" s="36" t="s">
        <v>62</v>
      </c>
      <c r="F20" s="36" t="s">
        <v>5</v>
      </c>
      <c r="G20" s="36" t="s">
        <v>67</v>
      </c>
      <c r="H20" s="36" t="s">
        <v>72</v>
      </c>
      <c r="I20" s="36" t="s">
        <v>73</v>
      </c>
      <c r="J20" s="36" t="s">
        <v>68</v>
      </c>
      <c r="K20" s="37" t="s">
        <v>74</v>
      </c>
      <c r="L20" s="36" t="s">
        <v>75</v>
      </c>
      <c r="M20" s="36" t="s">
        <v>71</v>
      </c>
      <c r="N20" s="38" t="s">
        <v>128</v>
      </c>
      <c r="O20" s="38" t="s">
        <v>99</v>
      </c>
      <c r="P20" s="36"/>
      <c r="Q20" s="36" t="s">
        <v>56</v>
      </c>
      <c r="R20" s="39"/>
      <c r="S20" s="40">
        <v>7.8</v>
      </c>
      <c r="T20" s="41">
        <f>IF(ISERROR(R20/S20),"",R20/S20)</f>
        <v>0</v>
      </c>
      <c r="U20" s="42">
        <v>19.45</v>
      </c>
      <c r="V20" s="43">
        <f t="shared" si="6"/>
        <v>19.45</v>
      </c>
      <c r="W20" s="36" t="s">
        <v>4</v>
      </c>
      <c r="X20" s="44">
        <v>42</v>
      </c>
      <c r="Y20" s="44">
        <v>32.299999999999997</v>
      </c>
      <c r="Z20" s="44">
        <v>44</v>
      </c>
      <c r="AA20" s="40">
        <v>1</v>
      </c>
      <c r="AB20" s="45">
        <v>3</v>
      </c>
      <c r="AC20" s="46">
        <f>IF(X20="","",X20*Y20*Z20/1000000)</f>
        <v>0.06</v>
      </c>
      <c r="AD20" s="47">
        <f>IF(AB20="","",65/AC20*AB20)</f>
        <v>3250</v>
      </c>
      <c r="AE20" s="36">
        <v>3800</v>
      </c>
      <c r="AF20" s="48">
        <f>IF(ISERROR(AE20/AD20),"",AE20/AD20)</f>
        <v>1.17</v>
      </c>
      <c r="AG20" s="36" t="s">
        <v>66</v>
      </c>
      <c r="AH20" s="49">
        <v>0.214</v>
      </c>
      <c r="AI20" s="48">
        <f>IF(ISERROR(U20*AH20),"",U20*AH20)</f>
        <v>4.16</v>
      </c>
      <c r="AJ20" s="48">
        <f>IF(ISERROR(U20+AF20+AI20),"",U20+AF20+AI20)</f>
        <v>24.78</v>
      </c>
      <c r="AK20" s="49">
        <v>0.05</v>
      </c>
      <c r="AL20" s="48">
        <f>IF(ISERROR(BA20*AK20),"",BA20*AK20)</f>
        <v>3.04</v>
      </c>
      <c r="AM20" s="49">
        <v>0.08</v>
      </c>
      <c r="AN20" s="48">
        <f>IF(ISERROR(BA20*AM20),"",BA20*AM20)</f>
        <v>4.8600000000000003</v>
      </c>
      <c r="AO20" s="49">
        <v>0.1</v>
      </c>
      <c r="AP20" s="48">
        <f>IF(ISERROR(BA20*AO20),"",BA20*AO20)</f>
        <v>6.07</v>
      </c>
      <c r="AQ20" s="48">
        <f>IF((BB20-BA20)&lt;2.5,2.5-(BB20-BA20),0)</f>
        <v>0</v>
      </c>
      <c r="AR20" s="36" t="s">
        <v>2</v>
      </c>
      <c r="AS20" s="49">
        <v>0.04</v>
      </c>
      <c r="AT20" s="48">
        <f>IF(ISERROR(BA20*AS20),"",BA20*AS20)</f>
        <v>2.4300000000000002</v>
      </c>
      <c r="AU20" s="36"/>
      <c r="AV20" s="49"/>
      <c r="AW20" s="48">
        <f>IF(ISERROR(BA20*AV20),"",BA20*AV20)</f>
        <v>0</v>
      </c>
      <c r="AX20" s="48">
        <f>IF(ISERROR(AL20+AN20+AP20+AQ20+AT20+AW20),"",AL20+AN20+AP20+AQ20+AT20+AW20)</f>
        <v>16.399999999999999</v>
      </c>
      <c r="AY20" s="48">
        <f>IF(ISERROR(AJ20+AX20),"",AJ20+AX20)</f>
        <v>41.18</v>
      </c>
      <c r="AZ20" s="50">
        <f>IF(ISERROR((BA20-AY20)/BA20),"",(BA20-AY20)/BA20)</f>
        <v>0.32190000000000002</v>
      </c>
      <c r="BA20" s="34">
        <v>60.73</v>
      </c>
      <c r="BB20" s="48">
        <f>IF(ISERROR(BA20*1.05),"",BA20*1.05)</f>
        <v>63.77</v>
      </c>
      <c r="BC20" s="34">
        <v>109.99</v>
      </c>
      <c r="BD20" s="50">
        <f>IF(ISERROR((BC20-BB20)/BC20),"",(BC20-BB20)/BC20)</f>
        <v>0.42020000000000002</v>
      </c>
      <c r="BE20" s="51"/>
    </row>
    <row r="21" spans="1:57" s="52" customFormat="1">
      <c r="A21" s="35">
        <v>20</v>
      </c>
      <c r="B21" s="36"/>
      <c r="C21" s="36"/>
      <c r="D21" s="36" t="s">
        <v>6</v>
      </c>
      <c r="E21" s="36" t="s">
        <v>62</v>
      </c>
      <c r="F21" s="36" t="s">
        <v>5</v>
      </c>
      <c r="G21" s="36" t="s">
        <v>67</v>
      </c>
      <c r="H21" s="36" t="s">
        <v>72</v>
      </c>
      <c r="I21" s="36" t="s">
        <v>73</v>
      </c>
      <c r="J21" s="36" t="s">
        <v>68</v>
      </c>
      <c r="K21" s="37" t="s">
        <v>74</v>
      </c>
      <c r="L21" s="36" t="s">
        <v>76</v>
      </c>
      <c r="M21" s="36" t="s">
        <v>71</v>
      </c>
      <c r="N21" s="38" t="s">
        <v>129</v>
      </c>
      <c r="O21" s="38" t="s">
        <v>100</v>
      </c>
      <c r="P21" s="36"/>
      <c r="Q21" s="36" t="s">
        <v>56</v>
      </c>
      <c r="R21" s="39"/>
      <c r="S21" s="40">
        <v>7.8</v>
      </c>
      <c r="T21" s="41">
        <f t="shared" ref="T21:T23" si="52">IF(ISERROR(R21/S21),"",R21/S21)</f>
        <v>0</v>
      </c>
      <c r="U21" s="42">
        <v>21.42</v>
      </c>
      <c r="V21" s="43">
        <f t="shared" si="6"/>
        <v>21.42</v>
      </c>
      <c r="W21" s="36" t="s">
        <v>4</v>
      </c>
      <c r="X21" s="44">
        <v>42</v>
      </c>
      <c r="Y21" s="44">
        <v>32.299999999999997</v>
      </c>
      <c r="Z21" s="44">
        <v>44</v>
      </c>
      <c r="AA21" s="40">
        <v>1</v>
      </c>
      <c r="AB21" s="45">
        <v>3</v>
      </c>
      <c r="AC21" s="46">
        <f t="shared" ref="AC21:AC23" si="53">IF(X21="","",X21*Y21*Z21/1000000)</f>
        <v>0.06</v>
      </c>
      <c r="AD21" s="47">
        <f t="shared" ref="AD21:AD23" si="54">IF(AB21="","",65/AC21*AB21)</f>
        <v>3250</v>
      </c>
      <c r="AE21" s="36">
        <v>3800</v>
      </c>
      <c r="AF21" s="48">
        <f t="shared" ref="AF21:AF23" si="55">IF(ISERROR(AE21/AD21),"",AE21/AD21)</f>
        <v>1.17</v>
      </c>
      <c r="AG21" s="36" t="s">
        <v>66</v>
      </c>
      <c r="AH21" s="49">
        <v>0.214</v>
      </c>
      <c r="AI21" s="48">
        <f t="shared" ref="AI21:AI23" si="56">IF(ISERROR(U21*AH21),"",U21*AH21)</f>
        <v>4.58</v>
      </c>
      <c r="AJ21" s="48">
        <f t="shared" ref="AJ21:AJ23" si="57">IF(ISERROR(U21+AF21+AI21),"",U21+AF21+AI21)</f>
        <v>27.17</v>
      </c>
      <c r="AK21" s="49">
        <v>0.05</v>
      </c>
      <c r="AL21" s="48">
        <f t="shared" si="41"/>
        <v>3.32</v>
      </c>
      <c r="AM21" s="49">
        <v>0.08</v>
      </c>
      <c r="AN21" s="48">
        <f t="shared" si="42"/>
        <v>5.31</v>
      </c>
      <c r="AO21" s="49">
        <v>0.1</v>
      </c>
      <c r="AP21" s="48">
        <f t="shared" si="43"/>
        <v>6.63</v>
      </c>
      <c r="AQ21" s="48">
        <f t="shared" ref="AQ21:AQ23" si="58">IF((BB21-BA21)&lt;2.5,2.5-(BB21-BA21),0)</f>
        <v>0</v>
      </c>
      <c r="AR21" s="36" t="s">
        <v>2</v>
      </c>
      <c r="AS21" s="49">
        <v>0.04</v>
      </c>
      <c r="AT21" s="48">
        <f t="shared" si="45"/>
        <v>2.65</v>
      </c>
      <c r="AU21" s="36"/>
      <c r="AV21" s="49"/>
      <c r="AW21" s="48">
        <f t="shared" ref="AW21:AW23" si="59">IF(ISERROR(BA21*AV21),"",BA21*AV21)</f>
        <v>0</v>
      </c>
      <c r="AX21" s="48">
        <f t="shared" ref="AX21:AX23" si="60">IF(ISERROR(AL21+AN21+AP21+AQ21+AT21+AW21),"",AL21+AN21+AP21+AQ21+AT21+AW21)</f>
        <v>17.91</v>
      </c>
      <c r="AY21" s="48">
        <f t="shared" si="48"/>
        <v>45.08</v>
      </c>
      <c r="AZ21" s="50">
        <f t="shared" ref="AZ21:AZ23" si="61">IF(ISERROR((BA21-AY21)/BA21),"",(BA21-AY21)/BA21)</f>
        <v>0.32040000000000002</v>
      </c>
      <c r="BA21" s="34">
        <v>66.33</v>
      </c>
      <c r="BB21" s="48">
        <f t="shared" ref="BB21:BB23" si="62">IF(ISERROR(BA21*1.05),"",BA21*1.05)</f>
        <v>69.650000000000006</v>
      </c>
      <c r="BC21" s="34">
        <v>119.99</v>
      </c>
      <c r="BD21" s="50">
        <f t="shared" ref="BD21:BD23" si="63">IF(ISERROR((BC21-BB21)/BC21),"",(BC21-BB21)/BC21)</f>
        <v>0.41949999999999998</v>
      </c>
      <c r="BE21" s="51"/>
    </row>
    <row r="22" spans="1:57" s="52" customFormat="1">
      <c r="A22" s="35">
        <v>21</v>
      </c>
      <c r="B22" s="36"/>
      <c r="C22" s="36"/>
      <c r="D22" s="36" t="s">
        <v>6</v>
      </c>
      <c r="E22" s="36" t="s">
        <v>62</v>
      </c>
      <c r="F22" s="36" t="s">
        <v>5</v>
      </c>
      <c r="G22" s="36" t="s">
        <v>67</v>
      </c>
      <c r="H22" s="36" t="s">
        <v>72</v>
      </c>
      <c r="I22" s="36" t="s">
        <v>73</v>
      </c>
      <c r="J22" s="36" t="s">
        <v>68</v>
      </c>
      <c r="K22" s="37" t="s">
        <v>74</v>
      </c>
      <c r="L22" s="36" t="s">
        <v>77</v>
      </c>
      <c r="M22" s="36" t="s">
        <v>71</v>
      </c>
      <c r="N22" s="38" t="s">
        <v>130</v>
      </c>
      <c r="O22" s="38" t="s">
        <v>101</v>
      </c>
      <c r="P22" s="36"/>
      <c r="Q22" s="36" t="s">
        <v>56</v>
      </c>
      <c r="R22" s="39"/>
      <c r="S22" s="40">
        <v>7.8</v>
      </c>
      <c r="T22" s="41">
        <f t="shared" si="52"/>
        <v>0</v>
      </c>
      <c r="U22" s="42">
        <v>31.11</v>
      </c>
      <c r="V22" s="43">
        <f t="shared" si="6"/>
        <v>31.11</v>
      </c>
      <c r="W22" s="36" t="s">
        <v>4</v>
      </c>
      <c r="X22" s="44">
        <v>43.5</v>
      </c>
      <c r="Y22" s="44">
        <v>34.4</v>
      </c>
      <c r="Z22" s="44">
        <v>56</v>
      </c>
      <c r="AA22" s="40">
        <v>1</v>
      </c>
      <c r="AB22" s="45">
        <v>3</v>
      </c>
      <c r="AC22" s="46">
        <f t="shared" si="53"/>
        <v>8.4000000000000005E-2</v>
      </c>
      <c r="AD22" s="47">
        <f t="shared" si="54"/>
        <v>2321</v>
      </c>
      <c r="AE22" s="36">
        <v>3800</v>
      </c>
      <c r="AF22" s="48">
        <f t="shared" si="55"/>
        <v>1.64</v>
      </c>
      <c r="AG22" s="36" t="s">
        <v>66</v>
      </c>
      <c r="AH22" s="49">
        <v>0.214</v>
      </c>
      <c r="AI22" s="48">
        <f t="shared" si="56"/>
        <v>6.66</v>
      </c>
      <c r="AJ22" s="48">
        <f t="shared" si="57"/>
        <v>39.409999999999997</v>
      </c>
      <c r="AK22" s="49">
        <v>0.05</v>
      </c>
      <c r="AL22" s="48">
        <f t="shared" si="41"/>
        <v>4.46</v>
      </c>
      <c r="AM22" s="49">
        <v>0.08</v>
      </c>
      <c r="AN22" s="48">
        <f t="shared" si="42"/>
        <v>7.14</v>
      </c>
      <c r="AO22" s="49">
        <v>0.1</v>
      </c>
      <c r="AP22" s="48">
        <f t="shared" si="43"/>
        <v>8.92</v>
      </c>
      <c r="AQ22" s="48">
        <f t="shared" si="58"/>
        <v>0</v>
      </c>
      <c r="AR22" s="36" t="s">
        <v>2</v>
      </c>
      <c r="AS22" s="49">
        <v>0.04</v>
      </c>
      <c r="AT22" s="48">
        <f t="shared" si="45"/>
        <v>3.57</v>
      </c>
      <c r="AU22" s="36"/>
      <c r="AV22" s="49"/>
      <c r="AW22" s="48">
        <f t="shared" si="59"/>
        <v>0</v>
      </c>
      <c r="AX22" s="48">
        <f t="shared" si="60"/>
        <v>24.09</v>
      </c>
      <c r="AY22" s="48">
        <f t="shared" si="48"/>
        <v>63.5</v>
      </c>
      <c r="AZ22" s="50">
        <f t="shared" si="61"/>
        <v>0.2883</v>
      </c>
      <c r="BA22" s="34">
        <v>89.22</v>
      </c>
      <c r="BB22" s="48">
        <f t="shared" si="62"/>
        <v>93.68</v>
      </c>
      <c r="BC22" s="34">
        <v>159.99</v>
      </c>
      <c r="BD22" s="50">
        <f t="shared" si="63"/>
        <v>0.41449999999999998</v>
      </c>
      <c r="BE22" s="51"/>
    </row>
    <row r="23" spans="1:57" s="52" customFormat="1">
      <c r="A23" s="35">
        <v>22</v>
      </c>
      <c r="B23" s="36"/>
      <c r="C23" s="36"/>
      <c r="D23" s="36" t="s">
        <v>6</v>
      </c>
      <c r="E23" s="36" t="s">
        <v>62</v>
      </c>
      <c r="F23" s="36" t="s">
        <v>5</v>
      </c>
      <c r="G23" s="36" t="s">
        <v>67</v>
      </c>
      <c r="H23" s="36" t="s">
        <v>72</v>
      </c>
      <c r="I23" s="36" t="s">
        <v>73</v>
      </c>
      <c r="J23" s="36" t="s">
        <v>68</v>
      </c>
      <c r="K23" s="37" t="s">
        <v>74</v>
      </c>
      <c r="L23" s="36" t="s">
        <v>78</v>
      </c>
      <c r="M23" s="36" t="s">
        <v>71</v>
      </c>
      <c r="N23" s="38" t="s">
        <v>131</v>
      </c>
      <c r="O23" s="38" t="s">
        <v>102</v>
      </c>
      <c r="P23" s="36"/>
      <c r="Q23" s="36" t="s">
        <v>56</v>
      </c>
      <c r="R23" s="39"/>
      <c r="S23" s="40">
        <v>7.8</v>
      </c>
      <c r="T23" s="41">
        <f t="shared" si="52"/>
        <v>0</v>
      </c>
      <c r="U23" s="42">
        <v>34.51</v>
      </c>
      <c r="V23" s="43">
        <f t="shared" si="6"/>
        <v>34.51</v>
      </c>
      <c r="W23" s="36" t="s">
        <v>4</v>
      </c>
      <c r="X23" s="44">
        <v>43.5</v>
      </c>
      <c r="Y23" s="44">
        <v>34.4</v>
      </c>
      <c r="Z23" s="44">
        <v>56</v>
      </c>
      <c r="AA23" s="40">
        <v>1</v>
      </c>
      <c r="AB23" s="45">
        <v>3</v>
      </c>
      <c r="AC23" s="46">
        <f t="shared" si="53"/>
        <v>8.4000000000000005E-2</v>
      </c>
      <c r="AD23" s="47">
        <f t="shared" si="54"/>
        <v>2321</v>
      </c>
      <c r="AE23" s="36">
        <v>3800</v>
      </c>
      <c r="AF23" s="48">
        <f t="shared" si="55"/>
        <v>1.64</v>
      </c>
      <c r="AG23" s="36" t="s">
        <v>66</v>
      </c>
      <c r="AH23" s="49">
        <v>0.214</v>
      </c>
      <c r="AI23" s="48">
        <f t="shared" si="56"/>
        <v>7.39</v>
      </c>
      <c r="AJ23" s="48">
        <f t="shared" si="57"/>
        <v>43.54</v>
      </c>
      <c r="AK23" s="49">
        <v>0.05</v>
      </c>
      <c r="AL23" s="48">
        <f t="shared" si="41"/>
        <v>5.01</v>
      </c>
      <c r="AM23" s="49">
        <v>0.08</v>
      </c>
      <c r="AN23" s="48">
        <f t="shared" si="42"/>
        <v>8.02</v>
      </c>
      <c r="AO23" s="49">
        <v>0.1</v>
      </c>
      <c r="AP23" s="48">
        <f t="shared" si="43"/>
        <v>10.02</v>
      </c>
      <c r="AQ23" s="48">
        <f t="shared" si="58"/>
        <v>0</v>
      </c>
      <c r="AR23" s="36" t="s">
        <v>2</v>
      </c>
      <c r="AS23" s="49">
        <v>0.04</v>
      </c>
      <c r="AT23" s="48">
        <f t="shared" si="45"/>
        <v>4.01</v>
      </c>
      <c r="AU23" s="36"/>
      <c r="AV23" s="49"/>
      <c r="AW23" s="48">
        <f t="shared" si="59"/>
        <v>0</v>
      </c>
      <c r="AX23" s="48">
        <f t="shared" si="60"/>
        <v>27.06</v>
      </c>
      <c r="AY23" s="48">
        <f t="shared" si="48"/>
        <v>70.599999999999994</v>
      </c>
      <c r="AZ23" s="50">
        <f t="shared" si="61"/>
        <v>0.29549999999999998</v>
      </c>
      <c r="BA23" s="34">
        <v>100.21</v>
      </c>
      <c r="BB23" s="48">
        <f t="shared" si="62"/>
        <v>105.22</v>
      </c>
      <c r="BC23" s="34">
        <v>179.99</v>
      </c>
      <c r="BD23" s="50">
        <f t="shared" si="63"/>
        <v>0.41539999999999999</v>
      </c>
      <c r="BE23" s="51"/>
    </row>
    <row r="24" spans="1:57" s="52" customFormat="1">
      <c r="A24" s="35">
        <v>23</v>
      </c>
      <c r="B24" s="36"/>
      <c r="C24" s="36"/>
      <c r="D24" s="36" t="s">
        <v>6</v>
      </c>
      <c r="E24" s="36" t="s">
        <v>62</v>
      </c>
      <c r="F24" s="36" t="s">
        <v>5</v>
      </c>
      <c r="G24" s="36" t="s">
        <v>67</v>
      </c>
      <c r="H24" s="36" t="s">
        <v>72</v>
      </c>
      <c r="I24" s="36" t="s">
        <v>73</v>
      </c>
      <c r="J24" s="36" t="s">
        <v>68</v>
      </c>
      <c r="K24" s="37" t="s">
        <v>74</v>
      </c>
      <c r="L24" s="36" t="s">
        <v>75</v>
      </c>
      <c r="M24" s="36" t="s">
        <v>64</v>
      </c>
      <c r="N24" s="38" t="s">
        <v>132</v>
      </c>
      <c r="O24" s="38" t="s">
        <v>103</v>
      </c>
      <c r="P24" s="36"/>
      <c r="Q24" s="36" t="s">
        <v>56</v>
      </c>
      <c r="R24" s="39"/>
      <c r="S24" s="40">
        <v>7.8</v>
      </c>
      <c r="T24" s="41">
        <f>IF(ISERROR(R24/S24),"",R24/S24)</f>
        <v>0</v>
      </c>
      <c r="U24" s="42">
        <v>19.45</v>
      </c>
      <c r="V24" s="43">
        <f t="shared" si="6"/>
        <v>19.45</v>
      </c>
      <c r="W24" s="36" t="s">
        <v>4</v>
      </c>
      <c r="X24" s="44">
        <v>42</v>
      </c>
      <c r="Y24" s="44">
        <v>32.299999999999997</v>
      </c>
      <c r="Z24" s="44">
        <v>44</v>
      </c>
      <c r="AA24" s="40">
        <v>1</v>
      </c>
      <c r="AB24" s="45">
        <v>3</v>
      </c>
      <c r="AC24" s="46">
        <f>IF(X24="","",X24*Y24*Z24/1000000)</f>
        <v>0.06</v>
      </c>
      <c r="AD24" s="47">
        <f>IF(AB24="","",65/AC24*AB24)</f>
        <v>3250</v>
      </c>
      <c r="AE24" s="36">
        <v>3800</v>
      </c>
      <c r="AF24" s="48">
        <f>IF(ISERROR(AE24/AD24),"",AE24/AD24)</f>
        <v>1.17</v>
      </c>
      <c r="AG24" s="36" t="s">
        <v>66</v>
      </c>
      <c r="AH24" s="49">
        <v>0.214</v>
      </c>
      <c r="AI24" s="48">
        <f>IF(ISERROR(U24*AH24),"",U24*AH24)</f>
        <v>4.16</v>
      </c>
      <c r="AJ24" s="48">
        <f>IF(ISERROR(U24+AF24+AI24),"",U24+AF24+AI24)</f>
        <v>24.78</v>
      </c>
      <c r="AK24" s="49">
        <v>0.05</v>
      </c>
      <c r="AL24" s="48">
        <f t="shared" si="41"/>
        <v>3.04</v>
      </c>
      <c r="AM24" s="49">
        <v>0.08</v>
      </c>
      <c r="AN24" s="48">
        <f t="shared" si="42"/>
        <v>4.8600000000000003</v>
      </c>
      <c r="AO24" s="49">
        <v>0.1</v>
      </c>
      <c r="AP24" s="48">
        <f t="shared" si="43"/>
        <v>6.07</v>
      </c>
      <c r="AQ24" s="48">
        <f>IF((BB24-BA24)&lt;2.5,2.5-(BB24-BA24),0)</f>
        <v>0</v>
      </c>
      <c r="AR24" s="36" t="s">
        <v>2</v>
      </c>
      <c r="AS24" s="49">
        <v>0.04</v>
      </c>
      <c r="AT24" s="48">
        <f t="shared" si="45"/>
        <v>2.4300000000000002</v>
      </c>
      <c r="AU24" s="36"/>
      <c r="AV24" s="49"/>
      <c r="AW24" s="48">
        <f>IF(ISERROR(BA24*AV24),"",BA24*AV24)</f>
        <v>0</v>
      </c>
      <c r="AX24" s="48">
        <f>IF(ISERROR(AL24+AN24+AP24+AQ24+AT24+AW24),"",AL24+AN24+AP24+AQ24+AT24+AW24)</f>
        <v>16.399999999999999</v>
      </c>
      <c r="AY24" s="48">
        <f t="shared" si="48"/>
        <v>41.18</v>
      </c>
      <c r="AZ24" s="50">
        <f>IF(ISERROR((BA24-AY24)/BA24),"",(BA24-AY24)/BA24)</f>
        <v>0.32190000000000002</v>
      </c>
      <c r="BA24" s="34">
        <v>60.73</v>
      </c>
      <c r="BB24" s="48">
        <f>IF(ISERROR(BA24*1.05),"",BA24*1.05)</f>
        <v>63.77</v>
      </c>
      <c r="BC24" s="34">
        <v>109.99</v>
      </c>
      <c r="BD24" s="50">
        <f>IF(ISERROR((BC24-BB24)/BC24),"",(BC24-BB24)/BC24)</f>
        <v>0.42020000000000002</v>
      </c>
      <c r="BE24" s="51"/>
    </row>
    <row r="25" spans="1:57" s="52" customFormat="1">
      <c r="A25" s="35">
        <v>24</v>
      </c>
      <c r="B25" s="36"/>
      <c r="C25" s="36"/>
      <c r="D25" s="36" t="s">
        <v>6</v>
      </c>
      <c r="E25" s="36" t="s">
        <v>62</v>
      </c>
      <c r="F25" s="36" t="s">
        <v>5</v>
      </c>
      <c r="G25" s="36" t="s">
        <v>67</v>
      </c>
      <c r="H25" s="36" t="s">
        <v>72</v>
      </c>
      <c r="I25" s="36" t="s">
        <v>73</v>
      </c>
      <c r="J25" s="36" t="s">
        <v>68</v>
      </c>
      <c r="K25" s="37" t="s">
        <v>74</v>
      </c>
      <c r="L25" s="36" t="s">
        <v>76</v>
      </c>
      <c r="M25" s="36" t="s">
        <v>64</v>
      </c>
      <c r="N25" s="38" t="s">
        <v>133</v>
      </c>
      <c r="O25" s="38" t="s">
        <v>104</v>
      </c>
      <c r="P25" s="36"/>
      <c r="Q25" s="36" t="s">
        <v>56</v>
      </c>
      <c r="R25" s="39"/>
      <c r="S25" s="40">
        <v>7.8</v>
      </c>
      <c r="T25" s="41">
        <f t="shared" ref="T25:T27" si="64">IF(ISERROR(R25/S25),"",R25/S25)</f>
        <v>0</v>
      </c>
      <c r="U25" s="42">
        <v>21.42</v>
      </c>
      <c r="V25" s="43">
        <f t="shared" si="6"/>
        <v>21.42</v>
      </c>
      <c r="W25" s="36" t="s">
        <v>4</v>
      </c>
      <c r="X25" s="44">
        <v>42</v>
      </c>
      <c r="Y25" s="44">
        <v>32.299999999999997</v>
      </c>
      <c r="Z25" s="44">
        <v>44</v>
      </c>
      <c r="AA25" s="40">
        <v>1</v>
      </c>
      <c r="AB25" s="45">
        <v>3</v>
      </c>
      <c r="AC25" s="46">
        <f t="shared" ref="AC25:AC27" si="65">IF(X25="","",X25*Y25*Z25/1000000)</f>
        <v>0.06</v>
      </c>
      <c r="AD25" s="47">
        <f t="shared" ref="AD25:AD27" si="66">IF(AB25="","",65/AC25*AB25)</f>
        <v>3250</v>
      </c>
      <c r="AE25" s="36">
        <v>3800</v>
      </c>
      <c r="AF25" s="48">
        <f t="shared" ref="AF25:AF27" si="67">IF(ISERROR(AE25/AD25),"",AE25/AD25)</f>
        <v>1.17</v>
      </c>
      <c r="AG25" s="36" t="s">
        <v>66</v>
      </c>
      <c r="AH25" s="49">
        <v>0.214</v>
      </c>
      <c r="AI25" s="48">
        <f t="shared" ref="AI25:AI27" si="68">IF(ISERROR(U25*AH25),"",U25*AH25)</f>
        <v>4.58</v>
      </c>
      <c r="AJ25" s="48">
        <f t="shared" ref="AJ25:AJ27" si="69">IF(ISERROR(U25+AF25+AI25),"",U25+AF25+AI25)</f>
        <v>27.17</v>
      </c>
      <c r="AK25" s="49">
        <v>0.05</v>
      </c>
      <c r="AL25" s="48">
        <f t="shared" si="41"/>
        <v>3.32</v>
      </c>
      <c r="AM25" s="49">
        <v>0.08</v>
      </c>
      <c r="AN25" s="48">
        <f t="shared" si="42"/>
        <v>5.31</v>
      </c>
      <c r="AO25" s="49">
        <v>0.1</v>
      </c>
      <c r="AP25" s="48">
        <f t="shared" si="43"/>
        <v>6.63</v>
      </c>
      <c r="AQ25" s="48">
        <f t="shared" ref="AQ25:AQ27" si="70">IF((BB25-BA25)&lt;2.5,2.5-(BB25-BA25),0)</f>
        <v>0</v>
      </c>
      <c r="AR25" s="36" t="s">
        <v>2</v>
      </c>
      <c r="AS25" s="49">
        <v>0.04</v>
      </c>
      <c r="AT25" s="48">
        <f t="shared" si="45"/>
        <v>2.65</v>
      </c>
      <c r="AU25" s="36"/>
      <c r="AV25" s="49"/>
      <c r="AW25" s="48">
        <f t="shared" ref="AW25:AW27" si="71">IF(ISERROR(BA25*AV25),"",BA25*AV25)</f>
        <v>0</v>
      </c>
      <c r="AX25" s="48">
        <f t="shared" ref="AX25:AX27" si="72">IF(ISERROR(AL25+AN25+AP25+AQ25+AT25+AW25),"",AL25+AN25+AP25+AQ25+AT25+AW25)</f>
        <v>17.91</v>
      </c>
      <c r="AY25" s="48">
        <f t="shared" si="48"/>
        <v>45.08</v>
      </c>
      <c r="AZ25" s="50">
        <f t="shared" ref="AZ25:AZ27" si="73">IF(ISERROR((BA25-AY25)/BA25),"",(BA25-AY25)/BA25)</f>
        <v>0.32040000000000002</v>
      </c>
      <c r="BA25" s="34">
        <v>66.33</v>
      </c>
      <c r="BB25" s="48">
        <f t="shared" ref="BB25:BB27" si="74">IF(ISERROR(BA25*1.05),"",BA25*1.05)</f>
        <v>69.650000000000006</v>
      </c>
      <c r="BC25" s="34">
        <v>119.99</v>
      </c>
      <c r="BD25" s="50">
        <f t="shared" ref="BD25:BD27" si="75">IF(ISERROR((BC25-BB25)/BC25),"",(BC25-BB25)/BC25)</f>
        <v>0.41949999999999998</v>
      </c>
      <c r="BE25" s="51"/>
    </row>
    <row r="26" spans="1:57" s="52" customFormat="1">
      <c r="A26" s="35">
        <v>25</v>
      </c>
      <c r="B26" s="36"/>
      <c r="C26" s="36"/>
      <c r="D26" s="36" t="s">
        <v>6</v>
      </c>
      <c r="E26" s="36" t="s">
        <v>62</v>
      </c>
      <c r="F26" s="36" t="s">
        <v>5</v>
      </c>
      <c r="G26" s="36" t="s">
        <v>67</v>
      </c>
      <c r="H26" s="36" t="s">
        <v>72</v>
      </c>
      <c r="I26" s="36" t="s">
        <v>73</v>
      </c>
      <c r="J26" s="36" t="s">
        <v>68</v>
      </c>
      <c r="K26" s="37" t="s">
        <v>74</v>
      </c>
      <c r="L26" s="36" t="s">
        <v>77</v>
      </c>
      <c r="M26" s="36" t="s">
        <v>64</v>
      </c>
      <c r="N26" s="38" t="s">
        <v>134</v>
      </c>
      <c r="O26" s="38" t="s">
        <v>105</v>
      </c>
      <c r="P26" s="36"/>
      <c r="Q26" s="36" t="s">
        <v>56</v>
      </c>
      <c r="R26" s="39"/>
      <c r="S26" s="40">
        <v>7.8</v>
      </c>
      <c r="T26" s="41">
        <f t="shared" si="64"/>
        <v>0</v>
      </c>
      <c r="U26" s="42">
        <v>31.11</v>
      </c>
      <c r="V26" s="43">
        <f t="shared" si="6"/>
        <v>31.11</v>
      </c>
      <c r="W26" s="36" t="s">
        <v>4</v>
      </c>
      <c r="X26" s="44">
        <v>43.5</v>
      </c>
      <c r="Y26" s="44">
        <v>34.4</v>
      </c>
      <c r="Z26" s="44">
        <v>56</v>
      </c>
      <c r="AA26" s="40">
        <v>1</v>
      </c>
      <c r="AB26" s="45">
        <v>3</v>
      </c>
      <c r="AC26" s="46">
        <f t="shared" si="65"/>
        <v>8.4000000000000005E-2</v>
      </c>
      <c r="AD26" s="47">
        <f t="shared" si="66"/>
        <v>2321</v>
      </c>
      <c r="AE26" s="36">
        <v>3800</v>
      </c>
      <c r="AF26" s="48">
        <f t="shared" si="67"/>
        <v>1.64</v>
      </c>
      <c r="AG26" s="36" t="s">
        <v>66</v>
      </c>
      <c r="AH26" s="49">
        <v>0.214</v>
      </c>
      <c r="AI26" s="48">
        <f t="shared" si="68"/>
        <v>6.66</v>
      </c>
      <c r="AJ26" s="48">
        <f t="shared" si="69"/>
        <v>39.409999999999997</v>
      </c>
      <c r="AK26" s="49">
        <v>0.05</v>
      </c>
      <c r="AL26" s="48">
        <f t="shared" si="41"/>
        <v>4.46</v>
      </c>
      <c r="AM26" s="49">
        <v>0.08</v>
      </c>
      <c r="AN26" s="48">
        <f t="shared" si="42"/>
        <v>7.14</v>
      </c>
      <c r="AO26" s="49">
        <v>0.1</v>
      </c>
      <c r="AP26" s="48">
        <f t="shared" si="43"/>
        <v>8.92</v>
      </c>
      <c r="AQ26" s="48">
        <f t="shared" si="70"/>
        <v>0</v>
      </c>
      <c r="AR26" s="36" t="s">
        <v>2</v>
      </c>
      <c r="AS26" s="49">
        <v>0.04</v>
      </c>
      <c r="AT26" s="48">
        <f t="shared" si="45"/>
        <v>3.57</v>
      </c>
      <c r="AU26" s="36"/>
      <c r="AV26" s="49"/>
      <c r="AW26" s="48">
        <f t="shared" si="71"/>
        <v>0</v>
      </c>
      <c r="AX26" s="48">
        <f t="shared" si="72"/>
        <v>24.09</v>
      </c>
      <c r="AY26" s="48">
        <f t="shared" si="48"/>
        <v>63.5</v>
      </c>
      <c r="AZ26" s="50">
        <f t="shared" si="73"/>
        <v>0.2883</v>
      </c>
      <c r="BA26" s="34">
        <v>89.22</v>
      </c>
      <c r="BB26" s="48">
        <f t="shared" si="74"/>
        <v>93.68</v>
      </c>
      <c r="BC26" s="34">
        <v>159.99</v>
      </c>
      <c r="BD26" s="50">
        <f t="shared" si="75"/>
        <v>0.41449999999999998</v>
      </c>
      <c r="BE26" s="51"/>
    </row>
    <row r="27" spans="1:57" s="52" customFormat="1">
      <c r="A27" s="35">
        <v>26</v>
      </c>
      <c r="B27" s="36"/>
      <c r="C27" s="36"/>
      <c r="D27" s="36" t="s">
        <v>6</v>
      </c>
      <c r="E27" s="36" t="s">
        <v>62</v>
      </c>
      <c r="F27" s="36" t="s">
        <v>5</v>
      </c>
      <c r="G27" s="36" t="s">
        <v>67</v>
      </c>
      <c r="H27" s="36" t="s">
        <v>72</v>
      </c>
      <c r="I27" s="36" t="s">
        <v>73</v>
      </c>
      <c r="J27" s="36" t="s">
        <v>68</v>
      </c>
      <c r="K27" s="37" t="s">
        <v>74</v>
      </c>
      <c r="L27" s="36" t="s">
        <v>78</v>
      </c>
      <c r="M27" s="36" t="s">
        <v>64</v>
      </c>
      <c r="N27" s="38" t="s">
        <v>135</v>
      </c>
      <c r="O27" s="38" t="s">
        <v>106</v>
      </c>
      <c r="P27" s="36"/>
      <c r="Q27" s="36" t="s">
        <v>56</v>
      </c>
      <c r="R27" s="39"/>
      <c r="S27" s="40">
        <v>7.8</v>
      </c>
      <c r="T27" s="41">
        <f t="shared" si="64"/>
        <v>0</v>
      </c>
      <c r="U27" s="42">
        <v>34.51</v>
      </c>
      <c r="V27" s="43">
        <f t="shared" si="6"/>
        <v>34.51</v>
      </c>
      <c r="W27" s="36" t="s">
        <v>4</v>
      </c>
      <c r="X27" s="44">
        <v>43.5</v>
      </c>
      <c r="Y27" s="44">
        <v>34.4</v>
      </c>
      <c r="Z27" s="44">
        <v>56</v>
      </c>
      <c r="AA27" s="40">
        <v>1</v>
      </c>
      <c r="AB27" s="45">
        <v>3</v>
      </c>
      <c r="AC27" s="46">
        <f t="shared" si="65"/>
        <v>8.4000000000000005E-2</v>
      </c>
      <c r="AD27" s="47">
        <f t="shared" si="66"/>
        <v>2321</v>
      </c>
      <c r="AE27" s="36">
        <v>3800</v>
      </c>
      <c r="AF27" s="48">
        <f t="shared" si="67"/>
        <v>1.64</v>
      </c>
      <c r="AG27" s="36" t="s">
        <v>66</v>
      </c>
      <c r="AH27" s="49">
        <v>0.214</v>
      </c>
      <c r="AI27" s="48">
        <f t="shared" si="68"/>
        <v>7.39</v>
      </c>
      <c r="AJ27" s="48">
        <f t="shared" si="69"/>
        <v>43.54</v>
      </c>
      <c r="AK27" s="49">
        <v>0.05</v>
      </c>
      <c r="AL27" s="48">
        <f t="shared" si="41"/>
        <v>5.01</v>
      </c>
      <c r="AM27" s="49">
        <v>0.08</v>
      </c>
      <c r="AN27" s="48">
        <f t="shared" si="42"/>
        <v>8.02</v>
      </c>
      <c r="AO27" s="49">
        <v>0.1</v>
      </c>
      <c r="AP27" s="48">
        <f t="shared" si="43"/>
        <v>10.02</v>
      </c>
      <c r="AQ27" s="48">
        <f t="shared" si="70"/>
        <v>0</v>
      </c>
      <c r="AR27" s="36" t="s">
        <v>2</v>
      </c>
      <c r="AS27" s="49">
        <v>0.04</v>
      </c>
      <c r="AT27" s="48">
        <f t="shared" si="45"/>
        <v>4.01</v>
      </c>
      <c r="AU27" s="36"/>
      <c r="AV27" s="49"/>
      <c r="AW27" s="48">
        <f t="shared" si="71"/>
        <v>0</v>
      </c>
      <c r="AX27" s="48">
        <f t="shared" si="72"/>
        <v>27.06</v>
      </c>
      <c r="AY27" s="48">
        <f t="shared" si="48"/>
        <v>70.599999999999994</v>
      </c>
      <c r="AZ27" s="50">
        <f t="shared" si="73"/>
        <v>0.29549999999999998</v>
      </c>
      <c r="BA27" s="34">
        <v>100.21</v>
      </c>
      <c r="BB27" s="48">
        <f t="shared" si="74"/>
        <v>105.22</v>
      </c>
      <c r="BC27" s="34">
        <v>179.99</v>
      </c>
      <c r="BD27" s="50">
        <f t="shared" si="75"/>
        <v>0.41539999999999999</v>
      </c>
      <c r="BE27" s="51"/>
    </row>
    <row r="28" spans="1:57" s="52" customFormat="1">
      <c r="A28" s="35">
        <v>27</v>
      </c>
      <c r="B28" s="36"/>
      <c r="C28" s="36"/>
      <c r="D28" s="36" t="s">
        <v>6</v>
      </c>
      <c r="E28" s="36" t="s">
        <v>62</v>
      </c>
      <c r="F28" s="36" t="s">
        <v>5</v>
      </c>
      <c r="G28" s="36" t="s">
        <v>67</v>
      </c>
      <c r="H28" s="36" t="s">
        <v>72</v>
      </c>
      <c r="I28" s="36" t="s">
        <v>73</v>
      </c>
      <c r="J28" s="36" t="s">
        <v>68</v>
      </c>
      <c r="K28" s="37" t="s">
        <v>74</v>
      </c>
      <c r="L28" s="36" t="s">
        <v>76</v>
      </c>
      <c r="M28" s="36" t="s">
        <v>65</v>
      </c>
      <c r="N28" s="38" t="s">
        <v>136</v>
      </c>
      <c r="O28" s="38" t="s">
        <v>107</v>
      </c>
      <c r="P28" s="36"/>
      <c r="Q28" s="36" t="s">
        <v>56</v>
      </c>
      <c r="R28" s="39"/>
      <c r="S28" s="40">
        <v>7.8</v>
      </c>
      <c r="T28" s="41">
        <f t="shared" ref="T28:T30" si="76">IF(ISERROR(R28/S28),"",R28/S28)</f>
        <v>0</v>
      </c>
      <c r="U28" s="42">
        <v>21.42</v>
      </c>
      <c r="V28" s="43">
        <f t="shared" si="6"/>
        <v>21.42</v>
      </c>
      <c r="W28" s="36" t="s">
        <v>4</v>
      </c>
      <c r="X28" s="44">
        <v>42</v>
      </c>
      <c r="Y28" s="44">
        <v>32.299999999999997</v>
      </c>
      <c r="Z28" s="44">
        <v>44</v>
      </c>
      <c r="AA28" s="40">
        <v>1</v>
      </c>
      <c r="AB28" s="45">
        <v>3</v>
      </c>
      <c r="AC28" s="46">
        <f t="shared" ref="AC28:AC30" si="77">IF(X28="","",X28*Y28*Z28/1000000)</f>
        <v>0.06</v>
      </c>
      <c r="AD28" s="47">
        <f t="shared" ref="AD28:AD30" si="78">IF(AB28="","",65/AC28*AB28)</f>
        <v>3250</v>
      </c>
      <c r="AE28" s="36">
        <v>3800</v>
      </c>
      <c r="AF28" s="48">
        <f t="shared" ref="AF28:AF30" si="79">IF(ISERROR(AE28/AD28),"",AE28/AD28)</f>
        <v>1.17</v>
      </c>
      <c r="AG28" s="36" t="s">
        <v>66</v>
      </c>
      <c r="AH28" s="49">
        <v>0.214</v>
      </c>
      <c r="AI28" s="48">
        <f t="shared" ref="AI28:AI30" si="80">IF(ISERROR(U28*AH28),"",U28*AH28)</f>
        <v>4.58</v>
      </c>
      <c r="AJ28" s="48">
        <f t="shared" ref="AJ28:AJ30" si="81">IF(ISERROR(U28+AF28+AI28),"",U28+AF28+AI28)</f>
        <v>27.17</v>
      </c>
      <c r="AK28" s="49">
        <v>0.05</v>
      </c>
      <c r="AL28" s="48">
        <f t="shared" ref="AL28:AL30" si="82">IF(ISERROR(BA28*AK28),"",BA28*AK28)</f>
        <v>3.32</v>
      </c>
      <c r="AM28" s="49">
        <v>0.08</v>
      </c>
      <c r="AN28" s="48">
        <f t="shared" ref="AN28:AN30" si="83">IF(ISERROR(BA28*AM28),"",BA28*AM28)</f>
        <v>5.31</v>
      </c>
      <c r="AO28" s="49">
        <v>0.1</v>
      </c>
      <c r="AP28" s="48">
        <f t="shared" ref="AP28:AP30" si="84">IF(ISERROR(BA28*AO28),"",BA28*AO28)</f>
        <v>6.63</v>
      </c>
      <c r="AQ28" s="48">
        <f t="shared" ref="AQ28:AQ30" si="85">IF((BB28-BA28)&lt;2.5,2.5-(BB28-BA28),0)</f>
        <v>0</v>
      </c>
      <c r="AR28" s="36" t="s">
        <v>2</v>
      </c>
      <c r="AS28" s="49">
        <v>0.04</v>
      </c>
      <c r="AT28" s="48">
        <f t="shared" ref="AT28:AT30" si="86">IF(ISERROR(BA28*AS28),"",BA28*AS28)</f>
        <v>2.65</v>
      </c>
      <c r="AU28" s="36"/>
      <c r="AV28" s="49"/>
      <c r="AW28" s="48">
        <f t="shared" ref="AW28:AW30" si="87">IF(ISERROR(BA28*AV28),"",BA28*AV28)</f>
        <v>0</v>
      </c>
      <c r="AX28" s="48">
        <f t="shared" ref="AX28:AX30" si="88">IF(ISERROR(AL28+AN28+AP28+AQ28+AT28+AW28),"",AL28+AN28+AP28+AQ28+AT28+AW28)</f>
        <v>17.91</v>
      </c>
      <c r="AY28" s="48">
        <f t="shared" ref="AY28:AY30" si="89">IF(ISERROR(AJ28+AX28),"",AJ28+AX28)</f>
        <v>45.08</v>
      </c>
      <c r="AZ28" s="50">
        <f t="shared" ref="AZ28:AZ30" si="90">IF(ISERROR((BA28-AY28)/BA28),"",(BA28-AY28)/BA28)</f>
        <v>0.32040000000000002</v>
      </c>
      <c r="BA28" s="34">
        <v>66.33</v>
      </c>
      <c r="BB28" s="48">
        <f t="shared" ref="BB28:BB30" si="91">IF(ISERROR(BA28*1.05),"",BA28*1.05)</f>
        <v>69.650000000000006</v>
      </c>
      <c r="BC28" s="34">
        <v>119.99</v>
      </c>
      <c r="BD28" s="50">
        <f t="shared" ref="BD28:BD30" si="92">IF(ISERROR((BC28-BB28)/BC28),"",(BC28-BB28)/BC28)</f>
        <v>0.41949999999999998</v>
      </c>
      <c r="BE28" s="51"/>
    </row>
    <row r="29" spans="1:57" s="52" customFormat="1">
      <c r="A29" s="35">
        <v>28</v>
      </c>
      <c r="B29" s="36"/>
      <c r="C29" s="36"/>
      <c r="D29" s="36" t="s">
        <v>6</v>
      </c>
      <c r="E29" s="36" t="s">
        <v>62</v>
      </c>
      <c r="F29" s="36" t="s">
        <v>5</v>
      </c>
      <c r="G29" s="36" t="s">
        <v>67</v>
      </c>
      <c r="H29" s="36" t="s">
        <v>72</v>
      </c>
      <c r="I29" s="36" t="s">
        <v>73</v>
      </c>
      <c r="J29" s="36" t="s">
        <v>68</v>
      </c>
      <c r="K29" s="37" t="s">
        <v>74</v>
      </c>
      <c r="L29" s="36" t="s">
        <v>77</v>
      </c>
      <c r="M29" s="36" t="s">
        <v>65</v>
      </c>
      <c r="N29" s="38" t="s">
        <v>137</v>
      </c>
      <c r="O29" s="38" t="s">
        <v>108</v>
      </c>
      <c r="P29" s="36"/>
      <c r="Q29" s="36" t="s">
        <v>56</v>
      </c>
      <c r="R29" s="39"/>
      <c r="S29" s="40">
        <v>7.8</v>
      </c>
      <c r="T29" s="41">
        <f t="shared" si="76"/>
        <v>0</v>
      </c>
      <c r="U29" s="42">
        <v>31.11</v>
      </c>
      <c r="V29" s="43">
        <f t="shared" si="6"/>
        <v>31.11</v>
      </c>
      <c r="W29" s="36" t="s">
        <v>4</v>
      </c>
      <c r="X29" s="44">
        <v>43.5</v>
      </c>
      <c r="Y29" s="44">
        <v>34.4</v>
      </c>
      <c r="Z29" s="44">
        <v>56</v>
      </c>
      <c r="AA29" s="40">
        <v>1</v>
      </c>
      <c r="AB29" s="45">
        <v>3</v>
      </c>
      <c r="AC29" s="46">
        <f t="shared" si="77"/>
        <v>8.4000000000000005E-2</v>
      </c>
      <c r="AD29" s="47">
        <f t="shared" si="78"/>
        <v>2321</v>
      </c>
      <c r="AE29" s="36">
        <v>3800</v>
      </c>
      <c r="AF29" s="48">
        <f t="shared" si="79"/>
        <v>1.64</v>
      </c>
      <c r="AG29" s="36" t="s">
        <v>66</v>
      </c>
      <c r="AH29" s="49">
        <v>0.214</v>
      </c>
      <c r="AI29" s="48">
        <f t="shared" si="80"/>
        <v>6.66</v>
      </c>
      <c r="AJ29" s="48">
        <f t="shared" si="81"/>
        <v>39.409999999999997</v>
      </c>
      <c r="AK29" s="49">
        <v>0.05</v>
      </c>
      <c r="AL29" s="48">
        <f t="shared" si="82"/>
        <v>4.46</v>
      </c>
      <c r="AM29" s="49">
        <v>0.08</v>
      </c>
      <c r="AN29" s="48">
        <f t="shared" si="83"/>
        <v>7.14</v>
      </c>
      <c r="AO29" s="49">
        <v>0.1</v>
      </c>
      <c r="AP29" s="48">
        <f t="shared" si="84"/>
        <v>8.92</v>
      </c>
      <c r="AQ29" s="48">
        <f t="shared" si="85"/>
        <v>0</v>
      </c>
      <c r="AR29" s="36" t="s">
        <v>2</v>
      </c>
      <c r="AS29" s="49">
        <v>0.04</v>
      </c>
      <c r="AT29" s="48">
        <f t="shared" si="86"/>
        <v>3.57</v>
      </c>
      <c r="AU29" s="36"/>
      <c r="AV29" s="49"/>
      <c r="AW29" s="48">
        <f t="shared" si="87"/>
        <v>0</v>
      </c>
      <c r="AX29" s="48">
        <f t="shared" si="88"/>
        <v>24.09</v>
      </c>
      <c r="AY29" s="48">
        <f t="shared" si="89"/>
        <v>63.5</v>
      </c>
      <c r="AZ29" s="50">
        <f t="shared" si="90"/>
        <v>0.2883</v>
      </c>
      <c r="BA29" s="34">
        <v>89.22</v>
      </c>
      <c r="BB29" s="48">
        <f t="shared" si="91"/>
        <v>93.68</v>
      </c>
      <c r="BC29" s="34">
        <v>159.99</v>
      </c>
      <c r="BD29" s="50">
        <f t="shared" si="92"/>
        <v>0.41449999999999998</v>
      </c>
      <c r="BE29" s="51"/>
    </row>
    <row r="30" spans="1:57" s="52" customFormat="1">
      <c r="A30" s="35">
        <v>29</v>
      </c>
      <c r="B30" s="36"/>
      <c r="C30" s="36"/>
      <c r="D30" s="36" t="s">
        <v>6</v>
      </c>
      <c r="E30" s="36" t="s">
        <v>62</v>
      </c>
      <c r="F30" s="36" t="s">
        <v>5</v>
      </c>
      <c r="G30" s="36" t="s">
        <v>67</v>
      </c>
      <c r="H30" s="36" t="s">
        <v>72</v>
      </c>
      <c r="I30" s="36" t="s">
        <v>73</v>
      </c>
      <c r="J30" s="36" t="s">
        <v>68</v>
      </c>
      <c r="K30" s="37" t="s">
        <v>74</v>
      </c>
      <c r="L30" s="36" t="s">
        <v>78</v>
      </c>
      <c r="M30" s="36" t="s">
        <v>65</v>
      </c>
      <c r="N30" s="38" t="s">
        <v>138</v>
      </c>
      <c r="O30" s="38" t="s">
        <v>109</v>
      </c>
      <c r="P30" s="36"/>
      <c r="Q30" s="36" t="s">
        <v>56</v>
      </c>
      <c r="R30" s="39"/>
      <c r="S30" s="40">
        <v>7.8</v>
      </c>
      <c r="T30" s="41">
        <f t="shared" si="76"/>
        <v>0</v>
      </c>
      <c r="U30" s="42">
        <v>34.51</v>
      </c>
      <c r="V30" s="43">
        <f t="shared" si="6"/>
        <v>34.51</v>
      </c>
      <c r="W30" s="36" t="s">
        <v>4</v>
      </c>
      <c r="X30" s="44">
        <v>43.5</v>
      </c>
      <c r="Y30" s="44">
        <v>34.4</v>
      </c>
      <c r="Z30" s="44">
        <v>56</v>
      </c>
      <c r="AA30" s="40">
        <v>1</v>
      </c>
      <c r="AB30" s="45">
        <v>3</v>
      </c>
      <c r="AC30" s="46">
        <f t="shared" si="77"/>
        <v>8.4000000000000005E-2</v>
      </c>
      <c r="AD30" s="47">
        <f t="shared" si="78"/>
        <v>2321</v>
      </c>
      <c r="AE30" s="36">
        <v>3800</v>
      </c>
      <c r="AF30" s="48">
        <f t="shared" si="79"/>
        <v>1.64</v>
      </c>
      <c r="AG30" s="36" t="s">
        <v>66</v>
      </c>
      <c r="AH30" s="49">
        <v>0.214</v>
      </c>
      <c r="AI30" s="48">
        <f t="shared" si="80"/>
        <v>7.39</v>
      </c>
      <c r="AJ30" s="48">
        <f t="shared" si="81"/>
        <v>43.54</v>
      </c>
      <c r="AK30" s="49">
        <v>0.05</v>
      </c>
      <c r="AL30" s="48">
        <f t="shared" si="82"/>
        <v>5.01</v>
      </c>
      <c r="AM30" s="49">
        <v>0.08</v>
      </c>
      <c r="AN30" s="48">
        <f t="shared" si="83"/>
        <v>8.02</v>
      </c>
      <c r="AO30" s="49">
        <v>0.1</v>
      </c>
      <c r="AP30" s="48">
        <f t="shared" si="84"/>
        <v>10.02</v>
      </c>
      <c r="AQ30" s="48">
        <f t="shared" si="85"/>
        <v>0</v>
      </c>
      <c r="AR30" s="36" t="s">
        <v>2</v>
      </c>
      <c r="AS30" s="49">
        <v>0.04</v>
      </c>
      <c r="AT30" s="48">
        <f t="shared" si="86"/>
        <v>4.01</v>
      </c>
      <c r="AU30" s="36"/>
      <c r="AV30" s="49"/>
      <c r="AW30" s="48">
        <f t="shared" si="87"/>
        <v>0</v>
      </c>
      <c r="AX30" s="48">
        <f t="shared" si="88"/>
        <v>27.06</v>
      </c>
      <c r="AY30" s="48">
        <f t="shared" si="89"/>
        <v>70.599999999999994</v>
      </c>
      <c r="AZ30" s="50">
        <f t="shared" si="90"/>
        <v>0.29549999999999998</v>
      </c>
      <c r="BA30" s="34">
        <v>100.21</v>
      </c>
      <c r="BB30" s="48">
        <f t="shared" si="91"/>
        <v>105.22</v>
      </c>
      <c r="BC30" s="34">
        <v>179.99</v>
      </c>
      <c r="BD30" s="50">
        <f t="shared" si="92"/>
        <v>0.41539999999999999</v>
      </c>
      <c r="BE30" s="51"/>
    </row>
  </sheetData>
  <sheetProtection insertRows="0" deleteRows="0" sort="0"/>
  <protectedRanges>
    <protectedRange sqref="BA1 L31:BB269 L2:BE30 A2:J269" name="Range1"/>
    <protectedRange sqref="K2:K274" name="Range1_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E2:E30</xm:sqref>
        </x14:dataValidation>
        <x14:dataValidation type="list" allowBlank="1" showInputMessage="1" showErrorMessage="1">
          <x14:formula1>
            <xm:f>#REF!</xm:f>
          </x14:formula1>
          <xm:sqref>D2:D30</xm:sqref>
        </x14:dataValidation>
        <x14:dataValidation type="list" allowBlank="1" showInputMessage="1" showErrorMessage="1">
          <x14:formula1>
            <xm:f>#REF!</xm:f>
          </x14:formula1>
          <xm:sqref>W2:W30</xm:sqref>
        </x14:dataValidation>
        <x14:dataValidation type="list" allowBlank="1" showInputMessage="1" showErrorMessage="1">
          <x14:formula1>
            <xm:f>#REF!</xm:f>
          </x14:formula1>
          <xm:sqref>Q2:Q30</xm:sqref>
        </x14:dataValidation>
        <x14:dataValidation type="list" allowBlank="1" showInputMessage="1" showErrorMessage="1">
          <x14:formula1>
            <xm:f>#REF!</xm:f>
          </x14:formula1>
          <xm:sqref>F2:F30</xm:sqref>
        </x14:dataValidation>
        <x14:dataValidation type="list" allowBlank="1" showInputMessage="1" showErrorMessage="1">
          <x14:formula1>
            <xm:f>#REF!</xm:f>
          </x14:formula1>
          <xm:sqref>P2:P30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2026-04-03T05:09:52Z</dcterms:modified>
</cp:coreProperties>
</file>