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" i="5" l="1"/>
  <c r="BT5" i="5"/>
  <c r="BS5" i="5" s="1"/>
  <c r="BK5" i="5"/>
  <c r="BI5" i="5"/>
  <c r="BE5" i="5" s="1"/>
  <c r="AS5" i="5"/>
  <c r="AT5" i="5" s="1"/>
  <c r="AV5" i="5" s="1"/>
  <c r="AP5" i="5"/>
  <c r="AE5" i="5"/>
  <c r="AL5" i="5" s="1"/>
  <c r="AN5" i="5" s="1"/>
  <c r="BT4" i="5"/>
  <c r="BS4" i="5" s="1"/>
  <c r="BK4" i="5"/>
  <c r="BI4" i="5"/>
  <c r="AS4" i="5"/>
  <c r="AT4" i="5" s="1"/>
  <c r="AV4" i="5" s="1"/>
  <c r="AP4" i="5"/>
  <c r="AE4" i="5"/>
  <c r="AL4" i="5" s="1"/>
  <c r="AN4" i="5" s="1"/>
  <c r="AP3" i="5"/>
  <c r="AP2" i="5"/>
  <c r="AQ5" i="5" l="1"/>
  <c r="AR5" i="5" s="1"/>
  <c r="BR4" i="5"/>
  <c r="BR5" i="5"/>
  <c r="AQ4" i="5"/>
  <c r="AR4" i="5" s="1"/>
  <c r="AX4" i="5"/>
  <c r="BB4" i="5"/>
  <c r="AX5" i="5"/>
  <c r="BF5" i="5" s="1"/>
  <c r="BE4" i="5"/>
  <c r="BB5" i="5"/>
  <c r="AS3" i="5"/>
  <c r="AS2" i="5"/>
  <c r="AT2" i="5" s="1"/>
  <c r="AV2" i="5" s="1"/>
  <c r="BF4" i="5" l="1"/>
  <c r="BG4" i="5" s="1"/>
  <c r="BG5" i="5"/>
  <c r="BU5" i="5"/>
  <c r="BU4" i="5"/>
  <c r="BV5" i="5"/>
  <c r="BV4" i="5"/>
  <c r="AT3" i="5"/>
  <c r="AV3" i="5" s="1"/>
  <c r="BI3" i="5"/>
  <c r="BB3" i="5" s="1"/>
  <c r="BI2" i="5"/>
  <c r="BM5" i="5" l="1"/>
  <c r="BN5" i="5" s="1"/>
  <c r="BH5" i="5"/>
  <c r="BM4" i="5"/>
  <c r="BN4" i="5" s="1"/>
  <c r="BH4" i="5"/>
  <c r="BB2" i="5"/>
  <c r="BE2" i="5"/>
  <c r="BT3" i="5"/>
  <c r="BS3" i="5" s="1"/>
  <c r="BT2" i="5"/>
  <c r="BS2" i="5" s="1"/>
  <c r="BK3" i="5"/>
  <c r="BE3" i="5"/>
  <c r="BR2" i="5"/>
  <c r="AQ3" i="5"/>
  <c r="AQ2" i="5"/>
  <c r="BV2" i="5" l="1"/>
  <c r="BR3" i="5"/>
  <c r="AX3" i="5"/>
  <c r="BF3" i="5" l="1"/>
  <c r="BV3" i="5"/>
  <c r="AE3" i="5" l="1"/>
  <c r="AL3" i="5" s="1"/>
  <c r="AN3" i="5" s="1"/>
  <c r="AR3" i="5" s="1"/>
  <c r="BU3" i="5" s="1"/>
  <c r="AE2" i="5"/>
  <c r="AL2" i="5" s="1"/>
  <c r="AN2" i="5" s="1"/>
  <c r="AR2" i="5" s="1"/>
  <c r="BU2" i="5" s="1"/>
  <c r="BG3" i="5" l="1"/>
  <c r="BM3" i="5" s="1"/>
  <c r="BN3" i="5" s="1"/>
  <c r="BH3" i="5" l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<sst xmlns="http://schemas.openxmlformats.org/spreadsheetml/2006/main" count="133" uniqueCount="93">
  <si>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</si>
  <si>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</si>
  <si>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</si>
  <si>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</si>
  <si>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</si>
  <si>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</si>
  <si>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</si>
  <si>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</si>
  <si>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</si>
  <si>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</si>
  <si>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</si>
  <si>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</si>
  <si>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</si>
  <si>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</si>
  <si>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</si>
  <si>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</si>
  <si>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</si>
  <si>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</si>
  <si>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</si>
  <si>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</si>
  <si>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</si>
  <si>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</si>
  <si>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</si>
  <si>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</si>
  <si>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</si>
  <si>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</si>
  <si>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</si>
  <si>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</si>
  <si>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</si>
  <si>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</si>
  <si>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</si>
  <si>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</si>
  <si>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</si>
  <si>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</si>
  <si>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</si>
  <si>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</si>
  <si>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</si>
  <si>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</si>
  <si>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</si>
  <si>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</si>
  <si>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</si>
  <si>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</si>
  <si>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</si>
  <si>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</si>
  <si>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QUILT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</si>
  <si>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</si>
  <si>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</si>
  <si>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</si>
  <si>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</si>
  <si>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</si>
  <si>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</si>
  <si>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</si>
  <si>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</si>
  <si>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</si>
  <si>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</si>
  <si>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</si>
  <si>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</si>
  <si>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</si>
  <si>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</si>
  <si>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</si>
  <si>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</si>
  <si>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</si>
  <si>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</si>
  <si>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</si>
  <si>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</si>
  <si>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</si>
  <si>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</si>
  <si>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</si>
  <si>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</si>
  <si>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</si>
  <si>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</si>
  <si>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</si>
  <si>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</si>
  <si>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</si>
  <si>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</si>
  <si>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</si>
  <si>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</si>
  <si>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</si>
  <si>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</si>
  <si>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Hayden</t>
    <phoneticPr fontId="11" type="noConversion"/>
  </si>
  <si>
    <t>Hayden Quilt Set</t>
    <phoneticPr fontId="11" type="noConversion"/>
  </si>
  <si>
    <t>Quilt Set</t>
    <phoneticPr fontId="11" type="noConversion"/>
  </si>
  <si>
    <t>Quilt fabric: solid 420gsm 50% rayon 30% polyester 20% cotton knit fabric
Knife edge on four sides, 1" self hem 
Sham front back: solid 50% rayon 30% polyester 20% cotton knit fabric. Knife edge, zippler closure.
Packing:  print gift box+shipping box + carton box</t>
    <phoneticPr fontId="11" type="noConversion"/>
  </si>
  <si>
    <t>50% rayon 30% polyester 20% cotton knit fabric</t>
    <phoneticPr fontId="11" type="noConversion"/>
  </si>
  <si>
    <t>Full/Queen:92"x 92"-1pc                    
20"x26”-2pcs</t>
  </si>
  <si>
    <t>Off White</t>
    <phoneticPr fontId="11" type="noConversion"/>
  </si>
  <si>
    <t>King/Cal King:108"x 92"-1pc                                   20"x36"-2pcs</t>
    <phoneticPr fontId="11" type="noConversion"/>
  </si>
  <si>
    <t>6304.11.2000</t>
    <phoneticPr fontId="11" type="noConversion"/>
  </si>
  <si>
    <t>Linen</t>
    <phoneticPr fontId="11" type="noConversion"/>
  </si>
  <si>
    <t>HHD14-2043</t>
  </si>
  <si>
    <t>HHD14-2044</t>
  </si>
  <si>
    <t>HHD14-2045</t>
  </si>
  <si>
    <t>HHD14-2042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</si>
</sst>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[$$-409]#,##0.00;\-[$$-409]#,##0.00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</cellStyleXfs>
  <cellXfs count="79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0" borderId="4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82" fontId="3" fillId="6" borderId="1" xfId="4" applyFill="1" applyBorder="1" applyAlignment="1">
      <alignment horizontal="center" vertical="center"/>
    </xf>
    <xf numFmtId="182" fontId="3" fillId="6" borderId="1" xfId="4" quotePrefix="1" applyFill="1" applyBorder="1" applyAlignment="1">
      <alignment horizontal="center" vertical="center"/>
    </xf>
    <xf numFmtId="2" fontId="3" fillId="2" borderId="1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6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84" fontId="3" fillId="0" borderId="4" xfId="4" applyNumberFormat="1" applyBorder="1" applyAlignment="1">
      <alignment horizontal="center" vertical="center"/>
    </xf>
    <xf numFmtId="182" fontId="16" fillId="0" borderId="4" xfId="4" applyFont="1" applyBorder="1" applyAlignment="1">
      <alignment horizontal="center" vertical="center" wrapText="1"/>
    </xf>
    <xf numFmtId="182" fontId="3" fillId="0" borderId="2" xfId="4" applyBorder="1" applyAlignment="1">
      <alignment horizontal="center" vertical="center"/>
    </xf>
    <xf numFmtId="182" fontId="3" fillId="0" borderId="3" xfId="4" applyBorder="1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74706</xdr:colOff>
      <xdr:row>1</xdr:row>
      <xdr:rowOff>381000</xdr:rowOff>
    </xdr:from>
    <xdr:to>
      <xdr:col>1</xdr:col>
      <xdr:colOff>1424706</xdr:colOff>
      <xdr:row>2</xdr:row>
      <xdr:rowOff>858706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AAA15EF9-577A-E16E-3DB7-E2B006A8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588" y="1680882"/>
          <a:ext cx="1350000" cy="1800000"/>
        </a:xfrm>
        <a:prstGeom prst="rect">
          <a:avLst/>
        </a:prstGeom>
      </xdr:spPr>
    </xdr:pic>
    <xdr:clientData/>
  </xdr:twoCellAnchor>
  <xdr:twoCellAnchor>
    <xdr:from>
      <xdr:col>1</xdr:col>
      <xdr:colOff>52295</xdr:colOff>
      <xdr:row>3</xdr:row>
      <xdr:rowOff>291353</xdr:rowOff>
    </xdr:from>
    <xdr:to>
      <xdr:col>1</xdr:col>
      <xdr:colOff>1402295</xdr:colOff>
      <xdr:row>4</xdr:row>
      <xdr:rowOff>769059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4D9BEAA-44F7-2C10-87CD-05B60EA9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4235824"/>
          <a:ext cx="1350000" cy="18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5"/>
  <sheetViews>
    <sheetView tabSelected="1" topLeftCell="K1" zoomScale="85" zoomScaleNormal="85" workbookViewId="0">
      <selection activeCell="U2" sqref="U2:X5"/>
    </sheetView>
  </sheetViews>
  <sheetFormatPr defaultColWidth="9.140625" defaultRowHeight="15"/>
  <cols>
    <col min="1" max="1" width="16.140625" style="1" customWidth="1"/>
    <col min="2" max="2" width="21.5703125" style="2" customWidth="1"/>
    <col min="3" max="3" width="13.140625" style="2" customWidth="1"/>
    <col min="4" max="4" width="19.140625" style="2" bestFit="1" customWidth="1"/>
    <col min="5" max="5" width="10.2851562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5.570312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9.14062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43</v>
      </c>
      <c r="L1" s="9" t="s">
        <v>15</v>
      </c>
      <c r="M1" s="9" t="s">
        <v>16</v>
      </c>
      <c r="N1" s="6" t="s">
        <v>42</v>
      </c>
      <c r="O1" s="6" t="s">
        <v>17</v>
      </c>
      <c r="P1" s="6" t="s">
        <v>18</v>
      </c>
      <c r="Q1" s="6" t="s">
        <v>40</v>
      </c>
      <c r="R1" s="43" t="s">
        <v>70</v>
      </c>
      <c r="S1" s="9" t="s">
        <v>19</v>
      </c>
      <c r="T1" s="12" t="s">
        <v>38</v>
      </c>
      <c r="U1" s="29" t="s">
        <v>39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41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1" customFormat="1" ht="104.1" customHeight="1">
      <c r="A2" s="47">
        <v>1</v>
      </c>
      <c r="B2" s="77"/>
      <c r="C2" s="48"/>
      <c r="D2" s="50" t="s">
        <v>5</v>
      </c>
      <c r="E2" s="50"/>
      <c r="F2" s="50" t="s">
        <v>44</v>
      </c>
      <c r="G2" s="75" t="s">
        <v>79</v>
      </c>
      <c r="H2" s="75" t="s">
        <v>80</v>
      </c>
      <c r="I2" s="50" t="s">
        <v>81</v>
      </c>
      <c r="J2" s="76" t="s">
        <v>82</v>
      </c>
      <c r="K2" s="49" t="s">
        <v>83</v>
      </c>
      <c r="L2" s="49" t="s">
        <v>84</v>
      </c>
      <c r="M2" s="50" t="s">
        <v>85</v>
      </c>
      <c r="N2" s="49"/>
      <c r="O2" s="51" t="s">
        <v>92</v>
      </c>
      <c r="P2" s="52"/>
      <c r="Q2" s="48"/>
      <c r="R2" s="50"/>
      <c r="S2" s="50" t="s">
        <v>6</v>
      </c>
      <c r="T2" s="72">
        <v>150</v>
      </c>
      <c r="U2" s="22">
        <v>25.1</v>
      </c>
      <c r="V2" s="19">
        <v>203.28</v>
      </c>
      <c r="W2" s="19">
        <v>7.7</v>
      </c>
      <c r="X2" s="22">
        <v>26.4</v>
      </c>
      <c r="Y2" s="48" t="s">
        <v>4</v>
      </c>
      <c r="Z2" s="73">
        <v>38</v>
      </c>
      <c r="AA2" s="73">
        <v>48</v>
      </c>
      <c r="AB2" s="73">
        <v>53</v>
      </c>
      <c r="AC2" s="72"/>
      <c r="AD2" s="72">
        <v>2</v>
      </c>
      <c r="AE2" s="56">
        <f t="shared" ref="AE2:AE3" si="0">IF(Z2="","",Z2*AA2*AB2/1000000)</f>
        <v>9.7000000000000003E-2</v>
      </c>
      <c r="AF2" s="57" t="s">
        <v>0</v>
      </c>
      <c r="AG2" s="55">
        <v>17</v>
      </c>
      <c r="AH2" s="55">
        <v>13</v>
      </c>
      <c r="AI2" s="55">
        <v>9</v>
      </c>
      <c r="AJ2" s="58"/>
      <c r="AK2" s="58">
        <v>65</v>
      </c>
      <c r="AL2" s="59">
        <f t="shared" ref="AL2:AL3" si="1">IF(AD2="","",AK2/AE2*AD2)</f>
        <v>1340</v>
      </c>
      <c r="AM2" s="60">
        <v>4000</v>
      </c>
      <c r="AN2" s="61">
        <f>IF(ISERROR(AM2/AL2),"",AM2/AL2)</f>
        <v>2.99</v>
      </c>
      <c r="AO2" s="50" t="s">
        <v>87</v>
      </c>
      <c r="AP2" s="74">
        <f>6.5%+10%</f>
        <v>0.16500000000000001</v>
      </c>
      <c r="AQ2" s="61" t="str">
        <f>IF(ISERROR(#REF!*AP2),"",#REF!*AP2)</f>
        <v/>
      </c>
      <c r="AR2" s="61" t="str">
        <f>IF(ISERROR(#REF!+AN2+AQ2),"",#REF!+AN2+AQ2)</f>
        <v/>
      </c>
      <c r="AS2" s="53">
        <f>IF(ISERROR(Z2*AA2*AB2/AD2),"",Z2*AA2*AB2/AD2)</f>
        <v>48336</v>
      </c>
      <c r="AT2" s="53">
        <f>IF(ISERROR(AS2/28316.847),"",AS2/28316.847)</f>
        <v>1.71</v>
      </c>
      <c r="AU2" s="58">
        <v>4</v>
      </c>
      <c r="AV2" s="61">
        <f>IF(ISERROR(AT2*AU2),"",AT2*AU2)</f>
        <v>6.84</v>
      </c>
      <c r="AW2" s="62">
        <v>0.1</v>
      </c>
      <c r="AX2" s="61">
        <f t="shared" ref="AX2:AX3" si="2">IF(ISERROR(BI2*AW2),"",BI2*AW2)</f>
        <v>10</v>
      </c>
      <c r="AY2" s="62">
        <v>0</v>
      </c>
      <c r="AZ2" s="63">
        <v>2.2000000000000002</v>
      </c>
      <c r="BA2" s="62">
        <v>0</v>
      </c>
      <c r="BB2" s="61">
        <f>IF(ISERROR(BI2*BA2),"",BI2*BA2)</f>
        <v>0</v>
      </c>
      <c r="BC2" s="54" t="s">
        <v>77</v>
      </c>
      <c r="BD2" s="62">
        <v>0.15</v>
      </c>
      <c r="BE2" s="61">
        <f>IF(ISERROR(BI2*BD2),"",BI2*BD2)</f>
        <v>15</v>
      </c>
      <c r="BF2" s="61">
        <f>IF(ISERROR(AV2+AX2+AZ2+BB2+BE2),"",AV2+AX2+AZ2+BB2+BE2)</f>
        <v>34.04</v>
      </c>
      <c r="BG2" s="61" t="str">
        <f t="shared" ref="BG2:BG3" si="3">IF(ISERROR(AR2+BF2),"",AR2+BF2)</f>
        <v/>
      </c>
      <c r="BH2" s="64" t="str">
        <f t="shared" ref="BH2:BH3" si="4">IF(ISERROR((BI2-BG2)/BI2),"",(BI2-BG2)/BI2)</f>
        <v/>
      </c>
      <c r="BI2" s="61">
        <f>IF(BO2="","",BO2*(1-BP2))</f>
        <v>100</v>
      </c>
      <c r="BJ2" s="65">
        <v>0.3</v>
      </c>
      <c r="BK2" s="61">
        <f>IF(BJ2="","",BO2*BJ2)</f>
        <v>60</v>
      </c>
      <c r="BL2" s="66">
        <v>15</v>
      </c>
      <c r="BM2" s="61" t="str">
        <f>IF(ISERROR(BG2+BK2+BL2),"",BG2+BK2+BL2)</f>
        <v/>
      </c>
      <c r="BN2" s="67" t="e">
        <f>IF(BO2="","",(BO2-BM2)/BO2)</f>
        <v>#VALUE!</v>
      </c>
      <c r="BO2" s="66">
        <v>199.99</v>
      </c>
      <c r="BP2" s="65">
        <v>0.5</v>
      </c>
      <c r="BQ2" s="68"/>
      <c r="BR2" s="69">
        <f>BI2</f>
        <v>100</v>
      </c>
      <c r="BS2" s="35">
        <f>IF(BT2="","",CEILING(BT2/0.9 - 0.01, 10) - 0.01)</f>
        <v>229.99</v>
      </c>
      <c r="BT2" s="69">
        <f>IF(BO2="","",BO2)</f>
        <v>199.99</v>
      </c>
      <c r="BU2" s="70" t="e">
        <f t="shared" ref="BU2:BU3" si="5">IF(BR2="","",(BR2-AR2)/BR2)</f>
        <v>#VALUE!</v>
      </c>
      <c r="BV2" s="70">
        <f>IF(BS2="","",(BS2-BR2)/BS2)</f>
        <v>0.56520000000000004</v>
      </c>
    </row>
    <row r="3" spans="1:74" s="71" customFormat="1" ht="104.1" customHeight="1">
      <c r="A3" s="47">
        <v>2</v>
      </c>
      <c r="B3" s="78"/>
      <c r="C3" s="48"/>
      <c r="D3" s="50" t="s">
        <v>5</v>
      </c>
      <c r="E3" s="50"/>
      <c r="F3" s="50" t="s">
        <v>44</v>
      </c>
      <c r="G3" s="75" t="s">
        <v>79</v>
      </c>
      <c r="H3" s="75" t="s">
        <v>80</v>
      </c>
      <c r="I3" s="50" t="s">
        <v>81</v>
      </c>
      <c r="J3" s="76" t="s">
        <v>82</v>
      </c>
      <c r="K3" s="49" t="s">
        <v>83</v>
      </c>
      <c r="L3" s="49" t="s">
        <v>86</v>
      </c>
      <c r="M3" s="50" t="s">
        <v>85</v>
      </c>
      <c r="N3" s="49"/>
      <c r="O3" s="51" t="s">
        <v>89</v>
      </c>
      <c r="P3" s="52"/>
      <c r="Q3" s="48"/>
      <c r="R3" s="50"/>
      <c r="S3" s="50" t="s">
        <v>6</v>
      </c>
      <c r="T3" s="72">
        <v>150</v>
      </c>
      <c r="U3" s="22">
        <v>29.2</v>
      </c>
      <c r="V3" s="19">
        <v>236.39</v>
      </c>
      <c r="W3" s="19">
        <v>7.7</v>
      </c>
      <c r="X3" s="22">
        <v>30.7</v>
      </c>
      <c r="Y3" s="48" t="s">
        <v>4</v>
      </c>
      <c r="Z3" s="73">
        <v>38</v>
      </c>
      <c r="AA3" s="73">
        <v>48</v>
      </c>
      <c r="AB3" s="73">
        <v>60</v>
      </c>
      <c r="AC3" s="72"/>
      <c r="AD3" s="72">
        <v>2</v>
      </c>
      <c r="AE3" s="56">
        <f t="shared" si="0"/>
        <v>0.109</v>
      </c>
      <c r="AF3" s="57" t="s">
        <v>0</v>
      </c>
      <c r="AG3" s="55">
        <v>17</v>
      </c>
      <c r="AH3" s="55">
        <v>13</v>
      </c>
      <c r="AI3" s="55">
        <v>10</v>
      </c>
      <c r="AJ3" s="58"/>
      <c r="AK3" s="58">
        <v>65</v>
      </c>
      <c r="AL3" s="59">
        <f t="shared" si="1"/>
        <v>1193</v>
      </c>
      <c r="AM3" s="60">
        <v>4000</v>
      </c>
      <c r="AN3" s="61">
        <f t="shared" ref="AN3" si="6">IF(ISERROR(AM3/AL3),"",AM3/AL3)</f>
        <v>3.35</v>
      </c>
      <c r="AO3" s="50" t="s">
        <v>87</v>
      </c>
      <c r="AP3" s="74">
        <f t="shared" ref="AP3:AP5" si="7">6.5%+10%</f>
        <v>0.16500000000000001</v>
      </c>
      <c r="AQ3" s="61" t="str">
        <f>IF(ISERROR(#REF!*AP3),"",#REF!*AP3)</f>
        <v/>
      </c>
      <c r="AR3" s="61" t="str">
        <f>IF(ISERROR(#REF!+AN3+AQ3),"",#REF!+AN3+AQ3)</f>
        <v/>
      </c>
      <c r="AS3" s="53">
        <f t="shared" ref="AS3" si="8">IF(ISERROR(Z3*AA3*AB3/AD3),"",Z3*AA3*AB3/AD3)</f>
        <v>54720</v>
      </c>
      <c r="AT3" s="53">
        <f>IF(ISERROR(AS3/28316.847),"",AS3/28316.847)</f>
        <v>1.93</v>
      </c>
      <c r="AU3" s="58">
        <v>4</v>
      </c>
      <c r="AV3" s="61">
        <f t="shared" ref="AV3" si="9">IF(ISERROR(AT3*AU3),"",AT3*AU3)</f>
        <v>7.72</v>
      </c>
      <c r="AW3" s="62">
        <v>0.1</v>
      </c>
      <c r="AX3" s="61">
        <f t="shared" si="2"/>
        <v>12.5</v>
      </c>
      <c r="AY3" s="62">
        <v>0</v>
      </c>
      <c r="AZ3" s="63">
        <v>2.2000000000000002</v>
      </c>
      <c r="BA3" s="62">
        <v>0</v>
      </c>
      <c r="BB3" s="61">
        <f t="shared" ref="BB3" si="10">IF(ISERROR(BI3*BA3),"",BI3*BA3)</f>
        <v>0</v>
      </c>
      <c r="BC3" s="54" t="s">
        <v>77</v>
      </c>
      <c r="BD3" s="62">
        <v>0.15</v>
      </c>
      <c r="BE3" s="61">
        <f t="shared" ref="BE3" si="11">IF(ISERROR(BI3*BD3),"",BI3*BD3)</f>
        <v>18.75</v>
      </c>
      <c r="BF3" s="61">
        <f>IF(ISERROR(AV3+AX3+AZ3+BB3+BE3),"",AV3+AX3+AZ3+BB3+BE3)</f>
        <v>41.17</v>
      </c>
      <c r="BG3" s="61" t="str">
        <f t="shared" si="3"/>
        <v/>
      </c>
      <c r="BH3" s="64" t="str">
        <f t="shared" si="4"/>
        <v/>
      </c>
      <c r="BI3" s="61">
        <f t="shared" ref="BI3" si="12">IF(BO3="","",BO3*(1-BP3))</f>
        <v>125</v>
      </c>
      <c r="BJ3" s="65">
        <v>0.3</v>
      </c>
      <c r="BK3" s="61">
        <f t="shared" ref="BK3" si="13">IF(BJ3="","",BO3*BJ3)</f>
        <v>75</v>
      </c>
      <c r="BL3" s="66">
        <v>15</v>
      </c>
      <c r="BM3" s="61" t="str">
        <f t="shared" ref="BM3" si="14">IF(ISERROR(BG3+BK3+BL3),"",BG3+BK3+BL3)</f>
        <v/>
      </c>
      <c r="BN3" s="67" t="e">
        <f t="shared" ref="BN3" si="15">IF(BO3="","",(BO3-BM3)/BO3)</f>
        <v>#VALUE!</v>
      </c>
      <c r="BO3" s="66">
        <v>249.99</v>
      </c>
      <c r="BP3" s="65">
        <v>0.5</v>
      </c>
      <c r="BQ3" s="68"/>
      <c r="BR3" s="69">
        <f t="shared" ref="BR3" si="16">BI3</f>
        <v>125</v>
      </c>
      <c r="BS3" s="35">
        <f t="shared" ref="BS3" si="17">IF(BT3="","",CEILING(BT3/0.9 - 0.01, 10) - 0.01)</f>
        <v>279.99</v>
      </c>
      <c r="BT3" s="69">
        <f t="shared" ref="BT3" si="18">IF(BO3="","",BO3)</f>
        <v>249.99</v>
      </c>
      <c r="BU3" s="70" t="e">
        <f t="shared" si="5"/>
        <v>#VALUE!</v>
      </c>
      <c r="BV3" s="70">
        <f t="shared" ref="BV3" si="19">IF(BS3="","",(BS3-BR3)/BS3)</f>
        <v>0.55359999999999998</v>
      </c>
    </row>
    <row r="4" spans="1:74" s="71" customFormat="1" ht="104.1" customHeight="1">
      <c r="A4" s="47">
        <v>3</v>
      </c>
      <c r="B4" s="77"/>
      <c r="C4" s="48"/>
      <c r="D4" s="50" t="s">
        <v>5</v>
      </c>
      <c r="E4" s="50"/>
      <c r="F4" s="50" t="s">
        <v>44</v>
      </c>
      <c r="G4" s="75" t="s">
        <v>79</v>
      </c>
      <c r="H4" s="75" t="s">
        <v>80</v>
      </c>
      <c r="I4" s="50" t="s">
        <v>81</v>
      </c>
      <c r="J4" s="76" t="s">
        <v>82</v>
      </c>
      <c r="K4" s="49" t="s">
        <v>83</v>
      </c>
      <c r="L4" s="49" t="s">
        <v>84</v>
      </c>
      <c r="M4" s="50" t="s">
        <v>88</v>
      </c>
      <c r="N4" s="49"/>
      <c r="O4" s="51" t="s">
        <v>90</v>
      </c>
      <c r="P4" s="52"/>
      <c r="Q4" s="48"/>
      <c r="R4" s="50"/>
      <c r="S4" s="50" t="s">
        <v>6</v>
      </c>
      <c r="T4" s="72">
        <v>150</v>
      </c>
      <c r="U4" s="22">
        <v>25.1</v>
      </c>
      <c r="V4" s="19">
        <v>203.28</v>
      </c>
      <c r="W4" s="19">
        <v>7.7</v>
      </c>
      <c r="X4" s="22">
        <v>26.4</v>
      </c>
      <c r="Y4" s="48" t="s">
        <v>4</v>
      </c>
      <c r="Z4" s="73">
        <v>38</v>
      </c>
      <c r="AA4" s="73">
        <v>48</v>
      </c>
      <c r="AB4" s="73">
        <v>53</v>
      </c>
      <c r="AC4" s="72"/>
      <c r="AD4" s="72">
        <v>2</v>
      </c>
      <c r="AE4" s="56">
        <f t="shared" ref="AE4:AE5" si="20">IF(Z4="","",Z4*AA4*AB4/1000000)</f>
        <v>9.7000000000000003E-2</v>
      </c>
      <c r="AF4" s="57" t="s">
        <v>0</v>
      </c>
      <c r="AG4" s="55">
        <v>17</v>
      </c>
      <c r="AH4" s="55">
        <v>13</v>
      </c>
      <c r="AI4" s="55">
        <v>9</v>
      </c>
      <c r="AJ4" s="58"/>
      <c r="AK4" s="58">
        <v>65</v>
      </c>
      <c r="AL4" s="59">
        <f t="shared" ref="AL4:AL5" si="21">IF(AD4="","",AK4/AE4*AD4)</f>
        <v>1340</v>
      </c>
      <c r="AM4" s="60">
        <v>4000</v>
      </c>
      <c r="AN4" s="61">
        <f>IF(ISERROR(AM4/AL4),"",AM4/AL4)</f>
        <v>2.99</v>
      </c>
      <c r="AO4" s="50" t="s">
        <v>87</v>
      </c>
      <c r="AP4" s="74">
        <f>6.5%+10%</f>
        <v>0.16500000000000001</v>
      </c>
      <c r="AQ4" s="61" t="str">
        <f>IF(ISERROR(#REF!*AP4),"",#REF!*AP4)</f>
        <v/>
      </c>
      <c r="AR4" s="61" t="str">
        <f>IF(ISERROR(#REF!+AN4+AQ4),"",#REF!+AN4+AQ4)</f>
        <v/>
      </c>
      <c r="AS4" s="53">
        <f>IF(ISERROR(Z4*AA4*AB4/AD4),"",Z4*AA4*AB4/AD4)</f>
        <v>48336</v>
      </c>
      <c r="AT4" s="53">
        <f>IF(ISERROR(AS4/28316.847),"",AS4/28316.847)</f>
        <v>1.71</v>
      </c>
      <c r="AU4" s="58">
        <v>4</v>
      </c>
      <c r="AV4" s="61">
        <f>IF(ISERROR(AT4*AU4),"",AT4*AU4)</f>
        <v>6.84</v>
      </c>
      <c r="AW4" s="62">
        <v>0.1</v>
      </c>
      <c r="AX4" s="61">
        <f t="shared" ref="AX4:AX5" si="22">IF(ISERROR(BI4*AW4),"",BI4*AW4)</f>
        <v>10</v>
      </c>
      <c r="AY4" s="62">
        <v>0</v>
      </c>
      <c r="AZ4" s="63">
        <v>2.2000000000000002</v>
      </c>
      <c r="BA4" s="62">
        <v>0</v>
      </c>
      <c r="BB4" s="61">
        <f>IF(ISERROR(BI4*BA4),"",BI4*BA4)</f>
        <v>0</v>
      </c>
      <c r="BC4" s="54" t="s">
        <v>77</v>
      </c>
      <c r="BD4" s="62">
        <v>0.15</v>
      </c>
      <c r="BE4" s="61">
        <f>IF(ISERROR(BI4*BD4),"",BI4*BD4)</f>
        <v>15</v>
      </c>
      <c r="BF4" s="61">
        <f>IF(ISERROR(AV4+AX4+AZ4+BB4+BE4),"",AV4+AX4+AZ4+BB4+BE4)</f>
        <v>34.04</v>
      </c>
      <c r="BG4" s="61" t="str">
        <f t="shared" ref="BG4:BG5" si="23">IF(ISERROR(AR4+BF4),"",AR4+BF4)</f>
        <v/>
      </c>
      <c r="BH4" s="64" t="str">
        <f t="shared" ref="BH4:BH5" si="24">IF(ISERROR((BI4-BG4)/BI4),"",(BI4-BG4)/BI4)</f>
        <v/>
      </c>
      <c r="BI4" s="61">
        <f>IF(BO4="","",BO4*(1-BP4))</f>
        <v>100</v>
      </c>
      <c r="BJ4" s="65">
        <v>0.3</v>
      </c>
      <c r="BK4" s="61">
        <f>IF(BJ4="","",BO4*BJ4)</f>
        <v>60</v>
      </c>
      <c r="BL4" s="66">
        <v>15</v>
      </c>
      <c r="BM4" s="61" t="str">
        <f>IF(ISERROR(BG4+BK4+BL4),"",BG4+BK4+BL4)</f>
        <v/>
      </c>
      <c r="BN4" s="67" t="e">
        <f>IF(BO4="","",(BO4-BM4)/BO4)</f>
        <v>#VALUE!</v>
      </c>
      <c r="BO4" s="66">
        <v>199.99</v>
      </c>
      <c r="BP4" s="65">
        <v>0.5</v>
      </c>
      <c r="BQ4" s="68"/>
      <c r="BR4" s="69">
        <f>BI4</f>
        <v>100</v>
      </c>
      <c r="BS4" s="35">
        <f>IF(BT4="","",CEILING(BT4/0.9 - 0.01, 10) - 0.01)</f>
        <v>229.99</v>
      </c>
      <c r="BT4" s="69">
        <f>IF(BO4="","",BO4)</f>
        <v>199.99</v>
      </c>
      <c r="BU4" s="70" t="e">
        <f t="shared" ref="BU4:BU5" si="25">IF(BR4="","",(BR4-AR4)/BR4)</f>
        <v>#VALUE!</v>
      </c>
      <c r="BV4" s="70">
        <f>IF(BS4="","",(BS4-BR4)/BS4)</f>
        <v>0.56520000000000004</v>
      </c>
    </row>
    <row r="5" spans="1:74" s="71" customFormat="1" ht="104.1" customHeight="1">
      <c r="A5" s="47">
        <v>4</v>
      </c>
      <c r="B5" s="78"/>
      <c r="C5" s="48"/>
      <c r="D5" s="50" t="s">
        <v>5</v>
      </c>
      <c r="E5" s="50"/>
      <c r="F5" s="50" t="s">
        <v>44</v>
      </c>
      <c r="G5" s="75" t="s">
        <v>79</v>
      </c>
      <c r="H5" s="75" t="s">
        <v>80</v>
      </c>
      <c r="I5" s="50" t="s">
        <v>81</v>
      </c>
      <c r="J5" s="76" t="s">
        <v>82</v>
      </c>
      <c r="K5" s="49" t="s">
        <v>83</v>
      </c>
      <c r="L5" s="49" t="s">
        <v>86</v>
      </c>
      <c r="M5" s="50" t="s">
        <v>88</v>
      </c>
      <c r="N5" s="49"/>
      <c r="O5" s="51" t="s">
        <v>91</v>
      </c>
      <c r="P5" s="52"/>
      <c r="Q5" s="48"/>
      <c r="R5" s="50"/>
      <c r="S5" s="50" t="s">
        <v>6</v>
      </c>
      <c r="T5" s="72">
        <v>150</v>
      </c>
      <c r="U5" s="22">
        <v>29.2</v>
      </c>
      <c r="V5" s="19">
        <v>236.39</v>
      </c>
      <c r="W5" s="19">
        <v>7.7</v>
      </c>
      <c r="X5" s="22">
        <v>30.7</v>
      </c>
      <c r="Y5" s="48" t="s">
        <v>4</v>
      </c>
      <c r="Z5" s="73">
        <v>38</v>
      </c>
      <c r="AA5" s="73">
        <v>48</v>
      </c>
      <c r="AB5" s="73">
        <v>60</v>
      </c>
      <c r="AC5" s="72"/>
      <c r="AD5" s="72">
        <v>2</v>
      </c>
      <c r="AE5" s="56">
        <f t="shared" si="20"/>
        <v>0.109</v>
      </c>
      <c r="AF5" s="57" t="s">
        <v>0</v>
      </c>
      <c r="AG5" s="55">
        <v>17</v>
      </c>
      <c r="AH5" s="55">
        <v>13</v>
      </c>
      <c r="AI5" s="55">
        <v>10</v>
      </c>
      <c r="AJ5" s="58"/>
      <c r="AK5" s="58">
        <v>65</v>
      </c>
      <c r="AL5" s="59">
        <f t="shared" si="21"/>
        <v>1193</v>
      </c>
      <c r="AM5" s="60">
        <v>4000</v>
      </c>
      <c r="AN5" s="61">
        <f t="shared" ref="AN5" si="26">IF(ISERROR(AM5/AL5),"",AM5/AL5)</f>
        <v>3.35</v>
      </c>
      <c r="AO5" s="50" t="s">
        <v>87</v>
      </c>
      <c r="AP5" s="74">
        <f t="shared" si="7"/>
        <v>0.16500000000000001</v>
      </c>
      <c r="AQ5" s="61" t="str">
        <f>IF(ISERROR(#REF!*AP5),"",#REF!*AP5)</f>
        <v/>
      </c>
      <c r="AR5" s="61" t="str">
        <f>IF(ISERROR(#REF!+AN5+AQ5),"",#REF!+AN5+AQ5)</f>
        <v/>
      </c>
      <c r="AS5" s="53">
        <f t="shared" ref="AS5" si="27">IF(ISERROR(Z5*AA5*AB5/AD5),"",Z5*AA5*AB5/AD5)</f>
        <v>54720</v>
      </c>
      <c r="AT5" s="53">
        <f>IF(ISERROR(AS5/28316.847),"",AS5/28316.847)</f>
        <v>1.93</v>
      </c>
      <c r="AU5" s="58">
        <v>4</v>
      </c>
      <c r="AV5" s="61">
        <f t="shared" ref="AV5" si="28">IF(ISERROR(AT5*AU5),"",AT5*AU5)</f>
        <v>7.72</v>
      </c>
      <c r="AW5" s="62">
        <v>0.1</v>
      </c>
      <c r="AX5" s="61">
        <f t="shared" si="22"/>
        <v>12.5</v>
      </c>
      <c r="AY5" s="62">
        <v>0</v>
      </c>
      <c r="AZ5" s="63">
        <v>2.2000000000000002</v>
      </c>
      <c r="BA5" s="62">
        <v>0</v>
      </c>
      <c r="BB5" s="61">
        <f t="shared" ref="BB5" si="29">IF(ISERROR(BI5*BA5),"",BI5*BA5)</f>
        <v>0</v>
      </c>
      <c r="BC5" s="54" t="s">
        <v>77</v>
      </c>
      <c r="BD5" s="62">
        <v>0.15</v>
      </c>
      <c r="BE5" s="61">
        <f t="shared" ref="BE5" si="30">IF(ISERROR(BI5*BD5),"",BI5*BD5)</f>
        <v>18.75</v>
      </c>
      <c r="BF5" s="61">
        <f>IF(ISERROR(AV5+AX5+AZ5+BB5+BE5),"",AV5+AX5+AZ5+BB5+BE5)</f>
        <v>41.17</v>
      </c>
      <c r="BG5" s="61" t="str">
        <f t="shared" si="23"/>
        <v/>
      </c>
      <c r="BH5" s="64" t="str">
        <f t="shared" si="24"/>
        <v/>
      </c>
      <c r="BI5" s="61">
        <f t="shared" ref="BI5" si="31">IF(BO5="","",BO5*(1-BP5))</f>
        <v>125</v>
      </c>
      <c r="BJ5" s="65">
        <v>0.3</v>
      </c>
      <c r="BK5" s="61">
        <f t="shared" ref="BK5" si="32">IF(BJ5="","",BO5*BJ5)</f>
        <v>75</v>
      </c>
      <c r="BL5" s="66">
        <v>15</v>
      </c>
      <c r="BM5" s="61" t="str">
        <f t="shared" ref="BM5" si="33">IF(ISERROR(BG5+BK5+BL5),"",BG5+BK5+BL5)</f>
        <v/>
      </c>
      <c r="BN5" s="67" t="e">
        <f t="shared" ref="BN5" si="34">IF(BO5="","",(BO5-BM5)/BO5)</f>
        <v>#VALUE!</v>
      </c>
      <c r="BO5" s="66">
        <v>249.99</v>
      </c>
      <c r="BP5" s="65">
        <v>0.5</v>
      </c>
      <c r="BQ5" s="68"/>
      <c r="BR5" s="69">
        <f t="shared" ref="BR5" si="35">BI5</f>
        <v>125</v>
      </c>
      <c r="BS5" s="35">
        <f t="shared" ref="BS5" si="36">IF(BT5="","",CEILING(BT5/0.9 - 0.01, 10) - 0.01)</f>
        <v>279.99</v>
      </c>
      <c r="BT5" s="69">
        <f t="shared" ref="BT5" si="37">IF(BO5="","",BO5)</f>
        <v>249.99</v>
      </c>
      <c r="BU5" s="70" t="e">
        <f t="shared" si="25"/>
        <v>#VALUE!</v>
      </c>
      <c r="BV5" s="70">
        <f t="shared" ref="BV5" si="38">IF(BS5="","",(BS5-BR5)/BS5)</f>
        <v>0.55359999999999998</v>
      </c>
    </row>
  </sheetData>
  <sheetProtection insertRows="0" deleteRows="0" sort="0"/>
  <protectedRanges>
    <protectedRange sqref="C6:C78 F6:S78 Y2:Y5 AK2:AL5 AE2:AF5 BN2:BN5 AQ2:BL5 AN2:AN5 N2:R5 A2:C5 A6:B79 D6:E79 Y6:BF78 U2:X7 U12:X78" name="Range1"/>
    <protectedRange sqref="AG2:AJ5" name="Range1_2"/>
    <protectedRange sqref="AM2:AM5" name="Range1_3"/>
    <protectedRange sqref="L2:M5 D2:J5" name="Range1_5"/>
    <protectedRange sqref="K2:K5" name="Range1_1_1"/>
    <protectedRange sqref="S2:S5" name="Range1_7"/>
    <protectedRange sqref="T2:T5" name="Range1_6_1"/>
    <protectedRange sqref="Z2:AB5" name="Range1_2_1"/>
    <protectedRange sqref="AO2:AP5" name="Range1_4_1"/>
  </protectedRanges>
  <mergeCells count="2">
    <mergeCell ref="B2:B3"/>
    <mergeCell ref="B4:B5"/>
  </mergeCell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Y2:Y5</xm:sqref>
        </x14:dataValidation>
        <x14:dataValidation type="list" allowBlank="1" showInputMessage="1" showErrorMessage="1">
          <x14:formula1>
            <xm:f>#REF!</xm:f>
          </x14:formula1>
          <xm:sqref>AF2:AF5 R2:R5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2026-04-29T07:02:18Z</dcterms:modified>
</cp:coreProperties>
</file>