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Item" sheetId="5" r:id="rId1"/>
  </sheets>
  <externalReferences>
    <externalReference r:id="rId3"/>
    <externalReference r:id="rId4"/>
    <externalReference r:id="rId5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[3]a!$A$10:$B$35</definedName>
    <definedName name="POtype">#REF!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[Cubic Meter per Carton]*[40ft Container Freight]/[Case Pack]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K1" authorId="0">
      <text>
        <r>
          <rPr>
            <sz val="11"/>
            <rFont val="Calibri"/>
            <charset val="134"/>
          </rPr>
          <t>[FOB Cost $ (Value)]+[Ocean Freight per Item $][Duty per Item $]</t>
        </r>
      </text>
    </comment>
    <comment ref="AM1" authorId="0">
      <text>
        <r>
          <rPr>
            <sz val="11"/>
            <rFont val="Calibri"/>
            <charset val="134"/>
          </rPr>
          <t>[LDP Cost $]+[CAD Exchange Rate]</t>
        </r>
      </text>
    </comment>
    <comment ref="AO1" authorId="0">
      <text>
        <r>
          <rPr>
            <sz val="11"/>
            <rFont val="Calibri"/>
            <charset val="134"/>
          </rPr>
          <t>[JLA FOB Mississauga Price CAD$]*[DA %]</t>
        </r>
      </text>
    </comment>
    <comment ref="AQ1" authorId="0">
      <text>
        <r>
          <rPr>
            <sz val="11"/>
            <rFont val="Calibri"/>
            <charset val="134"/>
          </rPr>
          <t>[JLA FOB Mississauga Price CAD$]*[Royalty %]</t>
        </r>
      </text>
    </comment>
    <comment ref="AS1" authorId="0">
      <text>
        <r>
          <rPr>
            <sz val="11"/>
            <rFont val="Calibri"/>
            <charset val="134"/>
          </rPr>
          <t>[JLA FOB Mississauga Price CAD$]*[Blue Box Billing %]</t>
        </r>
      </text>
    </comment>
    <comment ref="AU1" authorId="0">
      <text>
        <r>
          <rPr>
            <sz val="11"/>
            <rFont val="Calibri"/>
            <charset val="134"/>
          </rPr>
          <t>[JLA FOB Mississauga Price CAD$]*[Warehouse Charge %]</t>
        </r>
      </text>
    </comment>
    <comment ref="AW1" authorId="0">
      <text>
        <r>
          <rPr>
            <sz val="11"/>
            <rFont val="Calibri"/>
            <charset val="134"/>
          </rPr>
          <t>[JLA FOB Mississauga Price CAD$]*[Rebate/Co-op %]</t>
        </r>
      </text>
    </comment>
    <comment ref="AY1" authorId="0">
      <text>
        <r>
          <rPr>
            <sz val="11"/>
            <rFont val="Calibri"/>
            <charset val="134"/>
          </rPr>
          <t>[JLA FOB Mississauga Price CAD$]*[Ad Support %]</t>
        </r>
      </text>
    </comment>
    <comment ref="BA1" authorId="0">
      <text>
        <r>
          <rPr>
            <sz val="11"/>
            <rFont val="Calibri"/>
            <charset val="134"/>
          </rPr>
          <t>[JLA FOB Mississauga Price CAD$]*[Markdown Support %]</t>
        </r>
      </text>
    </comment>
    <comment ref="BC1" authorId="0">
      <text>
        <r>
          <rPr>
            <sz val="11"/>
            <rFont val="Calibri"/>
            <charset val="134"/>
          </rPr>
          <t>[Cubic Meter per Carton]*35.31*[Prepay Freight Rate]/[Casepack]</t>
        </r>
      </text>
    </comment>
    <comment ref="BD1" authorId="0">
      <text>
        <r>
          <rPr>
            <sz val="11"/>
            <rFont val="Calibri"/>
            <charset val="134"/>
          </rPr>
          <t>[DA $]+[Royalty $]+[Blue Box Billing]+[Warehouse Charge $]+[Rebate/Co-op]+[Ad Support]+[Markdown Support]+[Prepay Freight]</t>
        </r>
      </text>
    </comment>
    <comment ref="BE1" authorId="0">
      <text>
        <r>
          <rPr>
            <sz val="11"/>
            <rFont val="Calibri"/>
            <charset val="134"/>
          </rPr>
          <t>[LDP Cost CAD$]+[Total Load $]</t>
        </r>
      </text>
    </comment>
    <comment ref="BF1" authorId="0">
      <text>
        <r>
          <rPr>
            <sz val="11"/>
            <rFont val="Calibri"/>
            <charset val="134"/>
          </rPr>
          <t>([JLA FOB Price ]-[LDP Cost with Load CAD$])/[JLA FOB Price]</t>
        </r>
      </text>
    </comment>
    <comment ref="BJ1" authorId="0">
      <text>
        <r>
          <rPr>
            <sz val="11"/>
            <rFont val="Calibri"/>
            <charset val="134"/>
          </rPr>
          <t>([Suggested Retail Price]-[JLA FOB Price])/[Suggested Retail Price]</t>
        </r>
      </text>
    </comment>
    <comment ref="BL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M1" authorId="0">
      <text>
        <r>
          <rPr>
            <sz val="11"/>
            <rFont val="Calibri"/>
            <charset val="134"/>
          </rPr>
          <t>[JLA FOB Price]*[Total Quantity]</t>
        </r>
      </text>
    </comment>
  </commentList>
</comments>
</file>

<file path=xl/sharedStrings.xml><?xml version="1.0" encoding="utf-8"?>
<sst xmlns="http://schemas.openxmlformats.org/spreadsheetml/2006/main" count="119" uniqueCount="86">
  <si>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</si>
  <si>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</si>
  <si>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</si>
  <si>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</si>
  <si>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</si>
  <si>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</si>
  <si>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</si>
  <si>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</si>
  <si>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</si>
  <si>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</si>
  <si>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</si>
  <si>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</si>
  <si>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</si>
  <si>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</si>
  <si>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</si>
  <si>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</si>
  <si>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</si>
  <si>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</si>
  <si>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</si>
  <si>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</si>
  <si>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</si>
  <si>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</si>
  <si>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</si>
  <si>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</si>
  <si>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</si>
  <si>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</si>
  <si>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</si>
  <si>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</si>
  <si>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</si>
  <si>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</si>
  <si>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</si>
  <si>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</si>
  <si>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</si>
  <si>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</si>
  <si>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</si>
  <si>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</si>
  <si>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</si>
  <si>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CAD Exchange Rate</t>
  </si>
  <si>
    <t>LDP Cost CAD$</t>
  </si>
  <si>
    <t>RTV%</t>
  </si>
  <si>
    <t>DA CAD$</t>
  </si>
  <si>
    <t>Royalty %</t>
  </si>
  <si>
    <t>Royalty CAD$</t>
  </si>
  <si>
    <t>Blue Box Billing %</t>
  </si>
  <si>
    <t>Blue Box Billing CAD$</t>
  </si>
  <si>
    <t>Warehouse Charge %</t>
  </si>
  <si>
    <t>Warehouse Charge CAD$</t>
  </si>
  <si>
    <t>Rebate/Co-op %</t>
  </si>
  <si>
    <t>Rebate/Co-op CAD$</t>
  </si>
  <si>
    <t>Ad Support %</t>
  </si>
  <si>
    <t>Ad Support  CAD$</t>
  </si>
  <si>
    <t>Markdown Support %</t>
  </si>
  <si>
    <t>Markdown Support CAD$</t>
  </si>
  <si>
    <t>Drop Ship</t>
  </si>
  <si>
    <t>Drop Ship CAD$</t>
  </si>
  <si>
    <t>Total Load CAD$</t>
  </si>
  <si>
    <t>LDP Cost with Load CAD$</t>
  </si>
  <si>
    <t>JLA LDP MU%</t>
  </si>
  <si>
    <t>JLA FOB Mississauga Drop Ship Price CAD$</t>
  </si>
  <si>
    <t>Additional Customer Price CAD$</t>
  </si>
  <si>
    <t>Suggested Retail Price</t>
  </si>
  <si>
    <t>Retail Markup %</t>
  </si>
  <si>
    <t>Total Quantity</t>
  </si>
  <si>
    <t>Total Cost CAD$</t>
  </si>
  <si>
    <t>Total Sales CAD$</t>
  </si>
  <si>
    <t>Costco CA Marketing/pc</t>
  </si>
  <si>
    <t>Total Marketing</t>
  </si>
  <si>
    <t>Madison Park</t>
  </si>
  <si>
    <t>MATT PAD/TOPPER</t>
  </si>
  <si>
    <t>Heaven Plush</t>
  </si>
  <si>
    <t>100% Polyester Heaven Plush Waterproof Mattress Pad</t>
  </si>
  <si>
    <t>Waterproof Mattress Pad</t>
  </si>
  <si>
    <t>100%Poly 200gsm Plush on top, 10oz/yd2 Poly Fiber Filling, 40gsm Non-Woven on Back, 40gsm Non-Woven with TPU Laminated on Bottom, ETE Box inside 5" Frame, 120gsm Poly knit skirt. 
Compressed in PVC Bag, Case Pack 1</t>
  </si>
  <si>
    <t>100% Polyester 200gsm Plush, 100% Polyester 10oz/yd2 Poly Fiber</t>
  </si>
  <si>
    <t>Twin
1 Heaven Plush Mpad 39"W x 75"L + 15"D</t>
  </si>
  <si>
    <t>White</t>
  </si>
  <si>
    <t>CO16-370CA</t>
  </si>
  <si>
    <t>Piece</t>
  </si>
  <si>
    <t>Compressed/Knocked Down</t>
  </si>
  <si>
    <t>9404.90.9021</t>
  </si>
  <si>
    <t>Full
1 Heaven Plush Mpad 54"W x 75"L + 15"D</t>
  </si>
  <si>
    <t>CO16-372CA</t>
  </si>
  <si>
    <t>Queen
1 Heaven Plush Mpad 60"W x 80"L + 15"D</t>
  </si>
  <si>
    <t>CO16-373CA</t>
  </si>
  <si>
    <t>King
1 Heaven Plush Mpad 78"W x 80"L + 15"D</t>
  </si>
  <si>
    <t>CO16-374CA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</si>
</sst>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$-409]#,##0.00"/>
    <numFmt numFmtId="178" formatCode="[$¥-478]#,##0.00"/>
    <numFmt numFmtId="179" formatCode="&quot;$&quot;#,##0.00"/>
    <numFmt numFmtId="180" formatCode="0.0"/>
    <numFmt numFmtId="181" formatCode="0.000"/>
    <numFmt numFmtId="182" formatCode="0.0%"/>
  </numFmts>
  <fonts count="28">
    <font>
      <sz val="11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6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26" fillId="0" borderId="0"/>
    <xf numFmtId="9" fontId="1" fillId="0" borderId="0" applyFont="0" applyFill="0" applyBorder="0" applyAlignment="0" applyProtection="0"/>
    <xf numFmtId="0" fontId="26" fillId="0" borderId="0"/>
    <xf numFmtId="0" fontId="27" fillId="0" borderId="0"/>
    <xf numFmtId="177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6" fillId="0" borderId="0"/>
  </cellStyleXfs>
  <cellXfs count="6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5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5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9" fontId="4" fillId="4" borderId="1" xfId="51" applyNumberFormat="1" applyFont="1" applyFill="1" applyBorder="1" applyAlignment="1">
      <alignment wrapText="1"/>
    </xf>
    <xf numFmtId="179" fontId="2" fillId="5" borderId="1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80" fontId="2" fillId="0" borderId="1" xfId="0" applyNumberFormat="1" applyFont="1" applyBorder="1" applyAlignment="1">
      <alignment horizontal="center" wrapText="1"/>
    </xf>
    <xf numFmtId="2" fontId="2" fillId="0" borderId="1" xfId="5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81" fontId="4" fillId="0" borderId="1" xfId="51" applyNumberFormat="1" applyFont="1" applyBorder="1" applyAlignment="1">
      <alignment wrapText="1"/>
    </xf>
    <xf numFmtId="1" fontId="4" fillId="0" borderId="1" xfId="51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179" fontId="4" fillId="0" borderId="1" xfId="51" applyNumberFormat="1" applyFont="1" applyBorder="1" applyAlignment="1">
      <alignment wrapText="1"/>
    </xf>
    <xf numFmtId="2" fontId="5" fillId="0" borderId="1" xfId="51" applyNumberFormat="1" applyFon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179" fontId="5" fillId="7" borderId="1" xfId="51" applyNumberFormat="1" applyFont="1" applyFill="1" applyBorder="1" applyAlignment="1">
      <alignment wrapText="1"/>
    </xf>
    <xf numFmtId="179" fontId="2" fillId="7" borderId="1" xfId="0" applyNumberFormat="1" applyFont="1" applyFill="1" applyBorder="1" applyAlignment="1">
      <alignment horizontal="center" wrapText="1"/>
    </xf>
    <xf numFmtId="179" fontId="4" fillId="7" borderId="2" xfId="51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50" applyBorder="1" applyAlignment="1">
      <alignment wrapText="1"/>
    </xf>
    <xf numFmtId="0" fontId="1" fillId="0" borderId="1" xfId="0" applyFont="1" applyBorder="1"/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49" applyNumberFormat="1" applyFont="1" applyFill="1" applyBorder="1" applyAlignment="1">
      <alignment wrapText="1"/>
    </xf>
    <xf numFmtId="179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77" fontId="0" fillId="0" borderId="1" xfId="0" applyNumberFormat="1" applyBorder="1"/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0" fontId="0" fillId="8" borderId="2" xfId="52" applyNumberFormat="1" applyFont="1" applyFill="1" applyBorder="1" applyAlignment="1">
      <alignment wrapText="1"/>
    </xf>
    <xf numFmtId="176" fontId="0" fillId="0" borderId="0" xfId="2" applyFont="1" applyAlignment="1">
      <alignment wrapText="1"/>
    </xf>
    <xf numFmtId="176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2" xfId="49"/>
    <cellStyle name="Normal 2" xfId="50"/>
    <cellStyle name="Normal 2 18 2" xfId="51"/>
    <cellStyle name="Percent 2" xfId="52"/>
    <cellStyle name="Style 1" xfId="53"/>
    <cellStyle name="常规 10" xfId="54"/>
    <cellStyle name="常规 5 3" xfId="55"/>
    <cellStyle name="常规_JLA101115-CMFSET-MF-P" xfId="56"/>
    <cellStyle name="常规_JLA101115-CMFSET-MF-P 2" xfId="57"/>
    <cellStyle name="常规_KL101123-DCMF-233 2" xfId="58"/>
    <cellStyle name="常规_KL101123-DCMF-260 2" xfId="59"/>
    <cellStyle name="常规_Sheet1" xfId="60"/>
    <cellStyle name="常规_Sheet1_WM 20 Piece Sets 12 20 05" xfId="61"/>
    <cellStyle name="常规_WM long fur comforter set CCD--111125 2" xfId="62"/>
    <cellStyle name="样式 1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5"/>
  <sheetViews>
    <sheetView tabSelected="1" workbookViewId="0">
      <selection activeCell="AB3" sqref="AB3:AB5"/>
    </sheetView>
  </sheetViews>
  <sheetFormatPr defaultColWidth="9.13636363636364" defaultRowHeight="14.5" outlineLevelRow="4"/>
  <cols>
    <col min="1" max="1" width="10.1363636363636" style="1" customWidth="1"/>
    <col min="2" max="2" width="7.13636363636364" style="2" customWidth="1"/>
    <col min="3" max="3" width="8.42727272727273" style="2" customWidth="1"/>
    <col min="4" max="4" width="7.85454545454545" style="2" customWidth="1"/>
    <col min="5" max="5" width="14.4272727272727" style="2" customWidth="1"/>
    <col min="6" max="6" width="11.2818181818182" style="2" customWidth="1"/>
    <col min="7" max="7" width="7.57272727272727" style="2" customWidth="1"/>
    <col min="8" max="8" width="14.8545454545455" style="2" customWidth="1"/>
    <col min="9" max="9" width="16.2818181818182" style="2" customWidth="1"/>
    <col min="10" max="10" width="31.4272727272727" style="2" customWidth="1"/>
    <col min="11" max="11" width="21.4272727272727" style="3" customWidth="1"/>
    <col min="12" max="12" width="35.3636363636364" style="2" customWidth="1"/>
    <col min="13" max="15" width="6.13636363636364" style="2" customWidth="1"/>
    <col min="16" max="16" width="11.5727272727273" style="2" customWidth="1"/>
    <col min="17" max="17" width="13.1363636363636" style="2" customWidth="1"/>
    <col min="18" max="18" width="5.57272727272727" style="2" customWidth="1"/>
    <col min="19" max="19" width="9.70909090909091" style="4" customWidth="1"/>
    <col min="20" max="20" width="8" style="5" customWidth="1"/>
    <col min="21" max="21" width="12" style="6" customWidth="1"/>
    <col min="22" max="22" width="8.57272727272727" style="6" customWidth="1"/>
    <col min="23" max="23" width="8.13636363636364" style="6" customWidth="1"/>
    <col min="24" max="24" width="9.42727272727273" style="2" customWidth="1"/>
    <col min="25" max="25" width="8.13636363636364" style="7" customWidth="1"/>
    <col min="26" max="26" width="8.70909090909091" style="7" customWidth="1"/>
    <col min="27" max="27" width="7.13636363636364" style="7" customWidth="1"/>
    <col min="28" max="28" width="9" style="5" customWidth="1"/>
    <col min="29" max="29" width="6.28181818181818" style="8" customWidth="1"/>
    <col min="30" max="30" width="10" style="9" customWidth="1"/>
    <col min="31" max="31" width="9.85454545454546" style="8" customWidth="1"/>
    <col min="32" max="32" width="7.85454545454545" style="2" customWidth="1"/>
    <col min="33" max="33" width="8.85454545454546" style="6" customWidth="1"/>
    <col min="34" max="34" width="7.85454545454545" style="2" customWidth="1"/>
    <col min="35" max="35" width="8.42727272727273" style="10" customWidth="1"/>
    <col min="36" max="36" width="9" style="6" customWidth="1"/>
    <col min="37" max="37" width="7.85454545454545" style="10" customWidth="1"/>
    <col min="38" max="38" width="7.85454545454545" style="5" customWidth="1"/>
    <col min="39" max="39" width="7.85454545454545" style="6" customWidth="1"/>
    <col min="40" max="40" width="9.13636363636364" style="6" customWidth="1"/>
    <col min="41" max="41" width="9.57272727272727" style="10" customWidth="1"/>
    <col min="42" max="42" width="9.13636363636364" style="6" customWidth="1"/>
    <col min="43" max="43" width="9.57272727272727" style="10" customWidth="1"/>
    <col min="44" max="44" width="9.13636363636364" style="6" customWidth="1"/>
    <col min="45" max="45" width="9.57272727272727" style="10" customWidth="1"/>
    <col min="46" max="46" width="10" style="6" customWidth="1"/>
    <col min="47" max="47" width="9.57272727272727" style="6" customWidth="1"/>
    <col min="48" max="48" width="10" style="6" customWidth="1"/>
    <col min="49" max="49" width="9.57272727272727" style="6" customWidth="1"/>
    <col min="50" max="50" width="10.8545454545455" style="10" customWidth="1"/>
    <col min="51" max="51" width="8.13636363636364" style="10" customWidth="1"/>
    <col min="52" max="52" width="7.85454545454545" style="10" customWidth="1"/>
    <col min="53" max="53" width="9.57272727272727" style="6" customWidth="1"/>
    <col min="54" max="54" width="7.85454545454545" style="5" customWidth="1"/>
    <col min="55" max="55" width="9.57272727272727" style="6" customWidth="1"/>
    <col min="56" max="56" width="12.1363636363636" style="6" customWidth="1"/>
    <col min="57" max="57" width="9.13636363636364" style="2" customWidth="1"/>
    <col min="58" max="58" width="9.28181818181818" style="2" customWidth="1"/>
    <col min="59" max="59" width="9.13636363636364" style="10"/>
    <col min="60" max="60" width="10.1363636363636" style="6" customWidth="1"/>
    <col min="61" max="61" width="9.13636363636364" style="6"/>
    <col min="62" max="62" width="9.13636363636364" style="2"/>
    <col min="63" max="63" width="9.13636363636364" style="6"/>
    <col min="64" max="65" width="10.1363636363636" style="2" customWidth="1"/>
    <col min="66" max="66" width="9.13636363636364" style="2"/>
    <col min="67" max="67" width="10" style="2" customWidth="1"/>
    <col min="68" max="68" width="11.5727272727273" style="2" customWidth="1"/>
    <col min="69" max="16384" width="9.13636363636364" style="2"/>
  </cols>
  <sheetData>
    <row r="1" ht="75" customHeight="1" spans="1:67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28" t="s">
        <v>31</v>
      </c>
      <c r="AG1" s="27" t="s">
        <v>32</v>
      </c>
      <c r="AH1" s="11" t="s">
        <v>33</v>
      </c>
      <c r="AI1" s="29" t="s">
        <v>34</v>
      </c>
      <c r="AJ1" s="30" t="s">
        <v>35</v>
      </c>
      <c r="AK1" s="30" t="s">
        <v>36</v>
      </c>
      <c r="AL1" s="31" t="s">
        <v>37</v>
      </c>
      <c r="AM1" s="30" t="s">
        <v>38</v>
      </c>
      <c r="AN1" s="28" t="s">
        <v>39</v>
      </c>
      <c r="AO1" s="30" t="s">
        <v>40</v>
      </c>
      <c r="AP1" s="28" t="s">
        <v>41</v>
      </c>
      <c r="AQ1" s="30" t="s">
        <v>42</v>
      </c>
      <c r="AR1" s="28" t="s">
        <v>43</v>
      </c>
      <c r="AS1" s="30" t="s">
        <v>44</v>
      </c>
      <c r="AT1" s="28" t="s">
        <v>45</v>
      </c>
      <c r="AU1" s="30" t="s">
        <v>46</v>
      </c>
      <c r="AV1" s="28" t="s">
        <v>47</v>
      </c>
      <c r="AW1" s="30" t="s">
        <v>48</v>
      </c>
      <c r="AX1" s="32" t="s">
        <v>49</v>
      </c>
      <c r="AY1" s="30" t="s">
        <v>50</v>
      </c>
      <c r="AZ1" s="32" t="s">
        <v>51</v>
      </c>
      <c r="BA1" s="30" t="s">
        <v>52</v>
      </c>
      <c r="BB1" s="33" t="s">
        <v>53</v>
      </c>
      <c r="BC1" s="30" t="s">
        <v>54</v>
      </c>
      <c r="BD1" s="30" t="s">
        <v>55</v>
      </c>
      <c r="BE1" s="30" t="s">
        <v>56</v>
      </c>
      <c r="BF1" s="30" t="s">
        <v>57</v>
      </c>
      <c r="BG1" s="34" t="s">
        <v>58</v>
      </c>
      <c r="BH1" s="35" t="s">
        <v>59</v>
      </c>
      <c r="BI1" s="36" t="s">
        <v>60</v>
      </c>
      <c r="BJ1" s="37" t="s">
        <v>61</v>
      </c>
      <c r="BK1" s="11" t="s">
        <v>62</v>
      </c>
      <c r="BL1" s="30" t="s">
        <v>63</v>
      </c>
      <c r="BM1" s="30" t="s">
        <v>64</v>
      </c>
      <c r="BN1" s="38" t="s">
        <v>65</v>
      </c>
      <c r="BO1" s="38" t="s">
        <v>66</v>
      </c>
    </row>
    <row r="2" ht="45" customHeight="1" spans="1:67">
      <c r="A2" s="39">
        <v>1</v>
      </c>
      <c r="B2" s="40"/>
      <c r="C2" s="40"/>
      <c r="D2" s="41" t="s">
        <v>67</v>
      </c>
      <c r="E2" s="40"/>
      <c r="F2" s="40" t="s">
        <v>68</v>
      </c>
      <c r="G2" s="42" t="s">
        <v>69</v>
      </c>
      <c r="H2" s="42" t="s">
        <v>70</v>
      </c>
      <c r="I2" s="42" t="s">
        <v>71</v>
      </c>
      <c r="J2" s="42" t="s">
        <v>72</v>
      </c>
      <c r="K2" s="43" t="s">
        <v>73</v>
      </c>
      <c r="L2" s="42" t="s">
        <v>74</v>
      </c>
      <c r="M2" s="42" t="s">
        <v>75</v>
      </c>
      <c r="N2" s="44"/>
      <c r="O2" s="44"/>
      <c r="P2" s="45" t="s">
        <v>76</v>
      </c>
      <c r="Q2" s="46"/>
      <c r="R2" s="40" t="s">
        <v>77</v>
      </c>
      <c r="S2" s="47"/>
      <c r="T2" s="48">
        <v>7.7</v>
      </c>
      <c r="U2" s="49">
        <v>0</v>
      </c>
      <c r="V2" s="50">
        <v>5.99</v>
      </c>
      <c r="W2" s="50">
        <v>5.99</v>
      </c>
      <c r="X2" s="40" t="s">
        <v>78</v>
      </c>
      <c r="Y2" s="51">
        <v>40</v>
      </c>
      <c r="Z2" s="51">
        <v>30</v>
      </c>
      <c r="AA2" s="51">
        <v>10.5</v>
      </c>
      <c r="AB2" s="48">
        <v>2</v>
      </c>
      <c r="AC2" s="52">
        <v>1</v>
      </c>
      <c r="AD2" s="53">
        <f>IF(Y2="","",Y2*Z2*AA2/1000000)</f>
        <v>0.013</v>
      </c>
      <c r="AE2" s="54">
        <f>IF(AC2="","",65/AD2*AC2)</f>
        <v>5000</v>
      </c>
      <c r="AF2" s="40">
        <v>5400</v>
      </c>
      <c r="AG2" s="55">
        <f>IF(ISERROR(AF2/AE2),"",AF2/AE2)</f>
        <v>1.08</v>
      </c>
      <c r="AH2" s="56" t="s">
        <v>79</v>
      </c>
      <c r="AI2" s="57">
        <v>0.14</v>
      </c>
      <c r="AJ2" s="55">
        <f>IF(ISERROR(V2*AI2),"",V2*AI2)</f>
        <v>0.84</v>
      </c>
      <c r="AK2" s="55">
        <f>IF(ISERROR(V2+AG2+AJ2),"",V2+AG2+AJ2)</f>
        <v>7.91</v>
      </c>
      <c r="AL2" s="48">
        <v>1.36</v>
      </c>
      <c r="AM2" s="55">
        <f>IF(AL2="","",AK2*AL2)</f>
        <v>10.76</v>
      </c>
      <c r="AN2" s="58">
        <v>0.2</v>
      </c>
      <c r="AO2" s="55">
        <f>IF(ISERROR(BG2*AN2),"",BG2*AN2)</f>
        <v>5.84</v>
      </c>
      <c r="AP2" s="58">
        <v>0</v>
      </c>
      <c r="AQ2" s="55">
        <f>IF(ISERROR(BG2*AP2),"",BG2*AP2)</f>
        <v>0</v>
      </c>
      <c r="AR2" s="58">
        <v>0</v>
      </c>
      <c r="AS2" s="55">
        <f>IF(ISERROR(BG2*AR2),"",BG2*AR2)</f>
        <v>0</v>
      </c>
      <c r="AT2" s="58">
        <v>0.1</v>
      </c>
      <c r="AU2" s="55">
        <f>IF(ISERROR(BG2*AT2),"",BG2*AT2)</f>
        <v>2.92</v>
      </c>
      <c r="AV2" s="58">
        <v>0</v>
      </c>
      <c r="AW2" s="55">
        <f>IF(ISERROR(BG2*AV2),"",BG2*AV2)</f>
        <v>0</v>
      </c>
      <c r="AX2" s="58">
        <v>0</v>
      </c>
      <c r="AY2" s="55">
        <f>IF(ISERROR(BG2*AX2),"",BG2*AX2)</f>
        <v>0</v>
      </c>
      <c r="AZ2" s="58">
        <v>0.12</v>
      </c>
      <c r="BA2" s="55">
        <f>IF(ISERROR(BG2*AZ2),"",BG2*AZ2)</f>
        <v>3.5</v>
      </c>
      <c r="BB2" s="48">
        <v>0</v>
      </c>
      <c r="BC2" s="55">
        <v>2.5</v>
      </c>
      <c r="BD2" s="55">
        <f>IF(ISERROR(AO2+AQ2+AS2+AU2+AW2+AY2+BA2+BC2),"",AO2+AQ2+AS2+AU2+AW2+AY2+BA2+BC2)</f>
        <v>14.76</v>
      </c>
      <c r="BE2" s="55">
        <f>IF(ISERROR(AM2+BD2),"",AM2+BD2)</f>
        <v>25.52</v>
      </c>
      <c r="BF2" s="59">
        <f>IF(ISERROR((BG2-BE2)/BG2),"",(BG2-BE2)/BG2)</f>
        <v>0.126</v>
      </c>
      <c r="BG2" s="50">
        <v>29.2</v>
      </c>
      <c r="BH2" s="50"/>
      <c r="BI2" s="50"/>
      <c r="BJ2" s="60"/>
      <c r="BK2" s="40">
        <v>140</v>
      </c>
      <c r="BL2" s="55">
        <f>IF(ISERROR(BE2*BK2),"",BE2*BK2)</f>
        <v>3572.8</v>
      </c>
      <c r="BM2" s="55">
        <f>IF(ISERROR(BG2*BK2),"",BG2*BK2)</f>
        <v>4088</v>
      </c>
      <c r="BN2" s="61">
        <v>4.7</v>
      </c>
      <c r="BO2" s="62">
        <f>BN2*BK2</f>
        <v>658</v>
      </c>
    </row>
    <row r="3" ht="45" customHeight="1" spans="1:67">
      <c r="A3" s="39">
        <v>2</v>
      </c>
      <c r="B3" s="40"/>
      <c r="C3" s="40"/>
      <c r="D3" s="41" t="s">
        <v>67</v>
      </c>
      <c r="E3" s="40"/>
      <c r="F3" s="40" t="s">
        <v>68</v>
      </c>
      <c r="G3" s="42" t="s">
        <v>69</v>
      </c>
      <c r="H3" s="42" t="s">
        <v>70</v>
      </c>
      <c r="I3" s="42" t="s">
        <v>71</v>
      </c>
      <c r="J3" s="42" t="s">
        <v>72</v>
      </c>
      <c r="K3" s="43" t="s">
        <v>73</v>
      </c>
      <c r="L3" s="42" t="s">
        <v>80</v>
      </c>
      <c r="M3" s="42" t="s">
        <v>75</v>
      </c>
      <c r="N3" s="40"/>
      <c r="O3" s="40"/>
      <c r="P3" s="45" t="s">
        <v>81</v>
      </c>
      <c r="Q3" s="46"/>
      <c r="R3" s="40" t="s">
        <v>77</v>
      </c>
      <c r="S3" s="47"/>
      <c r="T3" s="48">
        <v>7.7</v>
      </c>
      <c r="U3" s="49">
        <v>0</v>
      </c>
      <c r="V3" s="50">
        <v>7.22</v>
      </c>
      <c r="W3" s="50">
        <v>7.22</v>
      </c>
      <c r="X3" s="40" t="s">
        <v>78</v>
      </c>
      <c r="Y3" s="51">
        <v>40</v>
      </c>
      <c r="Z3" s="51">
        <v>30</v>
      </c>
      <c r="AA3" s="51">
        <v>13.5</v>
      </c>
      <c r="AB3" s="48">
        <v>2</v>
      </c>
      <c r="AC3" s="63">
        <v>1</v>
      </c>
      <c r="AD3" s="53">
        <f>IF(Y3="","",Y3*Z3*AA3/1000000)</f>
        <v>0.016</v>
      </c>
      <c r="AE3" s="54">
        <f>IF(AC3="","",65/AD3*AC3)</f>
        <v>4063</v>
      </c>
      <c r="AF3" s="40">
        <v>5400</v>
      </c>
      <c r="AG3" s="55">
        <f>IF(ISERROR(AF3/AE3),"",AF3/AE3)</f>
        <v>1.33</v>
      </c>
      <c r="AH3" s="40" t="s">
        <v>79</v>
      </c>
      <c r="AI3" s="58">
        <v>0.14</v>
      </c>
      <c r="AJ3" s="55">
        <f>IF(ISERROR(V3*AI3),"",V3*AI3)</f>
        <v>1.01</v>
      </c>
      <c r="AK3" s="55">
        <f>IF(ISERROR(V3+AG3+AJ3),"",V3+AG3+AJ3)</f>
        <v>9.56</v>
      </c>
      <c r="AL3" s="48">
        <v>1.36</v>
      </c>
      <c r="AM3" s="55">
        <f>IF(AL3="","",AK3*AL3)</f>
        <v>13</v>
      </c>
      <c r="AN3" s="58">
        <v>0.2</v>
      </c>
      <c r="AO3" s="55">
        <f t="shared" ref="AO3:AO5" si="0">IF(ISERROR(BG3*AN3),"",BG3*AN3)</f>
        <v>6.64</v>
      </c>
      <c r="AP3" s="58">
        <v>0</v>
      </c>
      <c r="AQ3" s="55">
        <f>IF(ISERROR(BG3*AP3),"",BG3*AP3)</f>
        <v>0</v>
      </c>
      <c r="AR3" s="58">
        <v>0</v>
      </c>
      <c r="AS3" s="55">
        <f>IF(ISERROR(BG3*AR3),"",BG3*AR3)</f>
        <v>0</v>
      </c>
      <c r="AT3" s="58">
        <v>0.1</v>
      </c>
      <c r="AU3" s="55">
        <f>IF(ISERROR(BG3*AT3),"",BG3*AT3)</f>
        <v>3.32</v>
      </c>
      <c r="AV3" s="58">
        <v>0</v>
      </c>
      <c r="AW3" s="55">
        <f>IF(ISERROR(BG3*AV3),"",BG3*AV3)</f>
        <v>0</v>
      </c>
      <c r="AX3" s="58">
        <v>0</v>
      </c>
      <c r="AY3" s="55">
        <f>IF(ISERROR(BG3*AX3),"",BG3*AX3)</f>
        <v>0</v>
      </c>
      <c r="AZ3" s="58">
        <v>0.12</v>
      </c>
      <c r="BA3" s="55">
        <f>IF(ISERROR(BG3*AZ3),"",BG3*AZ3)</f>
        <v>3.98</v>
      </c>
      <c r="BB3" s="48">
        <v>0</v>
      </c>
      <c r="BC3" s="55">
        <v>2.5</v>
      </c>
      <c r="BD3" s="55">
        <f>IF(ISERROR(AO3+AQ3+AS3+AU3+AW3+AY3+BA3+BC3),"",AO3+AQ3+AS3+AU3+AW3+AY3+BA3+BC3)</f>
        <v>16.44</v>
      </c>
      <c r="BE3" s="55">
        <f>IF(ISERROR(AM3+BD3),"",AM3+BD3)</f>
        <v>29.44</v>
      </c>
      <c r="BF3" s="59">
        <f>IF(ISERROR((BG3-BE3)/BG3),"",(BG3-BE3)/BG3)</f>
        <v>0.1133</v>
      </c>
      <c r="BG3" s="50">
        <v>33.2</v>
      </c>
      <c r="BH3" s="50"/>
      <c r="BI3" s="50"/>
      <c r="BJ3" s="60" t="str">
        <f>IF(ISERROR((BI3-BG3)/BI3),"",(BI3-BG3)/BI3)</f>
        <v/>
      </c>
      <c r="BK3" s="40">
        <v>210</v>
      </c>
      <c r="BL3" s="55">
        <f>IF(ISERROR(BE3*BK3),"",BE3*BK3)</f>
        <v>6182.4</v>
      </c>
      <c r="BM3" s="55">
        <f>IF(ISERROR(BG3*BK3),"",BG3*BK3)</f>
        <v>6972</v>
      </c>
      <c r="BN3" s="61">
        <v>3.9</v>
      </c>
      <c r="BO3" s="62">
        <f t="shared" ref="BO3:BO5" si="1">BN3*BK3</f>
        <v>819</v>
      </c>
    </row>
    <row r="4" ht="45" customHeight="1" spans="1:67">
      <c r="A4" s="39">
        <v>3</v>
      </c>
      <c r="B4" s="40"/>
      <c r="C4" s="40"/>
      <c r="D4" s="41" t="s">
        <v>67</v>
      </c>
      <c r="E4" s="40"/>
      <c r="F4" s="40" t="s">
        <v>68</v>
      </c>
      <c r="G4" s="42" t="s">
        <v>69</v>
      </c>
      <c r="H4" s="42" t="s">
        <v>70</v>
      </c>
      <c r="I4" s="42" t="s">
        <v>71</v>
      </c>
      <c r="J4" s="42" t="s">
        <v>72</v>
      </c>
      <c r="K4" s="43" t="s">
        <v>73</v>
      </c>
      <c r="L4" s="42" t="s">
        <v>82</v>
      </c>
      <c r="M4" s="42" t="s">
        <v>75</v>
      </c>
      <c r="N4" s="40"/>
      <c r="O4" s="40"/>
      <c r="P4" s="45" t="s">
        <v>83</v>
      </c>
      <c r="Q4" s="46"/>
      <c r="R4" s="40" t="s">
        <v>77</v>
      </c>
      <c r="S4" s="47"/>
      <c r="T4" s="48">
        <v>7.7</v>
      </c>
      <c r="U4" s="49">
        <v>0</v>
      </c>
      <c r="V4" s="50">
        <v>7.76</v>
      </c>
      <c r="W4" s="50">
        <v>7.76</v>
      </c>
      <c r="X4" s="40" t="s">
        <v>78</v>
      </c>
      <c r="Y4" s="51">
        <v>40</v>
      </c>
      <c r="Z4" s="51">
        <v>30</v>
      </c>
      <c r="AA4" s="51">
        <v>14.5</v>
      </c>
      <c r="AB4" s="48">
        <v>2</v>
      </c>
      <c r="AC4" s="63">
        <v>1</v>
      </c>
      <c r="AD4" s="53">
        <f>IF(Y4="","",Y4*Z4*AA4/1000000)</f>
        <v>0.017</v>
      </c>
      <c r="AE4" s="54">
        <f>IF(AC4="","",65/AD4*AC4)</f>
        <v>3824</v>
      </c>
      <c r="AF4" s="40">
        <v>5400</v>
      </c>
      <c r="AG4" s="55">
        <f>IF(ISERROR(AF4/AE4),"",AF4/AE4)</f>
        <v>1.41</v>
      </c>
      <c r="AH4" s="40" t="s">
        <v>79</v>
      </c>
      <c r="AI4" s="58">
        <v>0.14</v>
      </c>
      <c r="AJ4" s="55">
        <f>IF(ISERROR(V4*AI4),"",V4*AI4)</f>
        <v>1.09</v>
      </c>
      <c r="AK4" s="55">
        <f>IF(ISERROR(V4+AG4+AJ4),"",V4+AG4+AJ4)</f>
        <v>10.26</v>
      </c>
      <c r="AL4" s="48">
        <v>1.36</v>
      </c>
      <c r="AM4" s="55">
        <f>IF(AL4="","",AK4*AL4)</f>
        <v>13.95</v>
      </c>
      <c r="AN4" s="58">
        <v>0.2</v>
      </c>
      <c r="AO4" s="55">
        <f t="shared" si="0"/>
        <v>7.5</v>
      </c>
      <c r="AP4" s="58">
        <v>0</v>
      </c>
      <c r="AQ4" s="55">
        <f>IF(ISERROR(BG4*AP4),"",BG4*AP4)</f>
        <v>0</v>
      </c>
      <c r="AR4" s="58">
        <v>0</v>
      </c>
      <c r="AS4" s="55">
        <f>IF(ISERROR(BG4*AR4),"",BG4*AR4)</f>
        <v>0</v>
      </c>
      <c r="AT4" s="58">
        <v>0.1</v>
      </c>
      <c r="AU4" s="55">
        <f>IF(ISERROR(BG4*AT4),"",BG4*AT4)</f>
        <v>3.75</v>
      </c>
      <c r="AV4" s="58">
        <v>0</v>
      </c>
      <c r="AW4" s="55">
        <f>IF(ISERROR(BG4*AV4),"",BG4*AV4)</f>
        <v>0</v>
      </c>
      <c r="AX4" s="58">
        <v>0</v>
      </c>
      <c r="AY4" s="55">
        <f>IF(ISERROR(BG4*AX4),"",BG4*AX4)</f>
        <v>0</v>
      </c>
      <c r="AZ4" s="58">
        <v>0.12</v>
      </c>
      <c r="BA4" s="55">
        <f>IF(ISERROR(BG4*AZ4),"",BG4*AZ4)</f>
        <v>4.5</v>
      </c>
      <c r="BB4" s="48">
        <v>0</v>
      </c>
      <c r="BC4" s="55">
        <v>2.5</v>
      </c>
      <c r="BD4" s="55">
        <f>IF(ISERROR(AO4+AQ4+AS4+AU4+AW4+AY4+BA4+BC4),"",AO4+AQ4+AS4+AU4+AW4+AY4+BA4+BC4)</f>
        <v>18.25</v>
      </c>
      <c r="BE4" s="55">
        <f>IF(ISERROR(AM4+BD4),"",AM4+BD4)</f>
        <v>32.2</v>
      </c>
      <c r="BF4" s="59">
        <f>IF(ISERROR((BG4-BE4)/BG4),"",(BG4-BE4)/BG4)</f>
        <v>0.1411</v>
      </c>
      <c r="BG4" s="50">
        <v>37.49</v>
      </c>
      <c r="BH4" s="50"/>
      <c r="BI4" s="50"/>
      <c r="BJ4" s="60" t="str">
        <f>IF(ISERROR((BI4-BG4)/BI4),"",(BI4-BG4)/BI4)</f>
        <v/>
      </c>
      <c r="BK4" s="40">
        <v>365</v>
      </c>
      <c r="BL4" s="55">
        <f>IF(ISERROR(BE4*BK4),"",BE4*BK4)</f>
        <v>11753</v>
      </c>
      <c r="BM4" s="55">
        <f>IF(ISERROR(BG4*BK4),"",BG4*BK4)</f>
        <v>13683.85</v>
      </c>
      <c r="BN4" s="61">
        <v>5.5</v>
      </c>
      <c r="BO4" s="62">
        <f t="shared" si="1"/>
        <v>2007.5</v>
      </c>
    </row>
    <row r="5" ht="45" customHeight="1" spans="1:67">
      <c r="A5" s="39">
        <v>4</v>
      </c>
      <c r="B5" s="40"/>
      <c r="C5" s="40"/>
      <c r="D5" s="41" t="s">
        <v>67</v>
      </c>
      <c r="E5" s="40"/>
      <c r="F5" s="40" t="s">
        <v>68</v>
      </c>
      <c r="G5" s="42" t="s">
        <v>69</v>
      </c>
      <c r="H5" s="42" t="s">
        <v>70</v>
      </c>
      <c r="I5" s="42" t="s">
        <v>71</v>
      </c>
      <c r="J5" s="42" t="s">
        <v>72</v>
      </c>
      <c r="K5" s="43" t="s">
        <v>73</v>
      </c>
      <c r="L5" s="42" t="s">
        <v>84</v>
      </c>
      <c r="M5" s="42" t="s">
        <v>75</v>
      </c>
      <c r="N5" s="40"/>
      <c r="O5" s="40"/>
      <c r="P5" s="45" t="s">
        <v>85</v>
      </c>
      <c r="Q5" s="46"/>
      <c r="R5" s="40" t="s">
        <v>77</v>
      </c>
      <c r="S5" s="47"/>
      <c r="T5" s="48">
        <v>7.7</v>
      </c>
      <c r="U5" s="49">
        <v>0</v>
      </c>
      <c r="V5" s="50">
        <v>9.78</v>
      </c>
      <c r="W5" s="50">
        <v>9.78</v>
      </c>
      <c r="X5" s="40" t="s">
        <v>78</v>
      </c>
      <c r="Y5" s="51">
        <v>40</v>
      </c>
      <c r="Z5" s="51">
        <v>30</v>
      </c>
      <c r="AA5" s="51">
        <v>16.5</v>
      </c>
      <c r="AB5" s="48">
        <v>2</v>
      </c>
      <c r="AC5" s="63">
        <v>1</v>
      </c>
      <c r="AD5" s="53">
        <f>IF(Y5="","",Y5*Z5*AA5/1000000)</f>
        <v>0.02</v>
      </c>
      <c r="AE5" s="54">
        <f>IF(AC5="","",65/AD5*AC5)</f>
        <v>3250</v>
      </c>
      <c r="AF5" s="40">
        <v>5400</v>
      </c>
      <c r="AG5" s="55">
        <f>IF(ISERROR(AF5/AE5),"",AF5/AE5)</f>
        <v>1.66</v>
      </c>
      <c r="AH5" s="40" t="s">
        <v>79</v>
      </c>
      <c r="AI5" s="58">
        <v>0.14</v>
      </c>
      <c r="AJ5" s="55">
        <f>IF(ISERROR(V5*AI5),"",V5*AI5)</f>
        <v>1.37</v>
      </c>
      <c r="AK5" s="55">
        <f>IF(ISERROR(V5+AG5+AJ5),"",V5+AG5+AJ5)</f>
        <v>12.81</v>
      </c>
      <c r="AL5" s="48">
        <v>1.36</v>
      </c>
      <c r="AM5" s="55">
        <f>IF(AL5="","",AK5*AL5)</f>
        <v>17.42</v>
      </c>
      <c r="AN5" s="58">
        <v>0.2</v>
      </c>
      <c r="AO5" s="55">
        <f t="shared" si="0"/>
        <v>8.26</v>
      </c>
      <c r="AP5" s="58">
        <v>0</v>
      </c>
      <c r="AQ5" s="55">
        <f>IF(ISERROR(BG5*AP5),"",BG5*AP5)</f>
        <v>0</v>
      </c>
      <c r="AR5" s="58">
        <v>0</v>
      </c>
      <c r="AS5" s="55">
        <f>IF(ISERROR(BG5*AR5),"",BG5*AR5)</f>
        <v>0</v>
      </c>
      <c r="AT5" s="58">
        <v>0.1</v>
      </c>
      <c r="AU5" s="55">
        <f>IF(ISERROR(BG5*AT5),"",BG5*AT5)</f>
        <v>4.13</v>
      </c>
      <c r="AV5" s="58">
        <v>0</v>
      </c>
      <c r="AW5" s="55">
        <f>IF(ISERROR(BG5*AV5),"",BG5*AV5)</f>
        <v>0</v>
      </c>
      <c r="AX5" s="58">
        <v>0</v>
      </c>
      <c r="AY5" s="55">
        <f>IF(ISERROR(BG5*AX5),"",BG5*AX5)</f>
        <v>0</v>
      </c>
      <c r="AZ5" s="58">
        <v>0.12</v>
      </c>
      <c r="BA5" s="55">
        <f>IF(ISERROR(BG5*AZ5),"",BG5*AZ5)</f>
        <v>4.96</v>
      </c>
      <c r="BB5" s="48">
        <v>0</v>
      </c>
      <c r="BC5" s="55">
        <v>2.5</v>
      </c>
      <c r="BD5" s="55">
        <f>IF(ISERROR(AO5+AQ5+AS5+AU5+AW5+AY5+BA5+BC5),"",AO5+AQ5+AS5+AU5+AW5+AY5+BA5+BC5)</f>
        <v>19.85</v>
      </c>
      <c r="BE5" s="55">
        <f>IF(ISERROR(AM5+BD5),"",AM5+BD5)</f>
        <v>37.27</v>
      </c>
      <c r="BF5" s="59">
        <f>IF(ISERROR((BG5-BE5)/BG5),"",(BG5-BE5)/BG5)</f>
        <v>0.0976</v>
      </c>
      <c r="BG5" s="50">
        <v>41.3</v>
      </c>
      <c r="BH5" s="50"/>
      <c r="BI5" s="50"/>
      <c r="BJ5" s="60" t="str">
        <f>IF(ISERROR((BI5-BG5)/BI5),"",(BI5-BG5)/BI5)</f>
        <v/>
      </c>
      <c r="BK5" s="40">
        <v>285</v>
      </c>
      <c r="BL5" s="55">
        <f>IF(ISERROR(BE5*BK5),"",BE5*BK5)</f>
        <v>10621.95</v>
      </c>
      <c r="BM5" s="55">
        <f>IF(ISERROR(BG5*BK5),"",BG5*BK5)</f>
        <v>11770.5</v>
      </c>
      <c r="BN5" s="61">
        <v>3.3</v>
      </c>
      <c r="BO5" s="62">
        <f t="shared" si="1"/>
        <v>940.5</v>
      </c>
    </row>
  </sheetData>
  <sheetProtection insertRows="0" deleteRows="0" sort="0"/>
  <protectedRanges>
    <protectedRange sqref="BL2:BM5 AF1:AG1 L2:O229 AR6:AY229 BB1:BE1 BB6:BD229 BJ2:BJ5 P6:AM229 AK1:AM5 AN1:AQ229 AR1:AY5 AZ1:BA229 BB2:BG5 A2:J2 A3:G5 I3:J5 A6:J229 H3:H5 P2:AJ2 P3:AA5 AC3:AJ5 AB3:AB5" name="Range1"/>
    <protectedRange sqref="K2:K238" name="Range1_1"/>
    <protectedRange sqref="BH2:BH233" name="Range1_2"/>
  </protectedRanges>
  <dataValidations count="5">
    <dataValidation type="list" allowBlank="1" showInputMessage="1" showErrorMessage="1" sqref="D2:D5">
      <formula1>#REF!</formula1>
    </dataValidation>
    <dataValidation type="list" allowBlank="1" showInputMessage="1" showErrorMessage="1" sqref="E2:E5">
      <formula1>#REF!</formula1>
    </dataValidation>
    <dataValidation type="list" allowBlank="1" showInputMessage="1" showErrorMessage="1" sqref="F2:F5">
      <formula1>#REF!</formula1>
    </dataValidation>
    <dataValidation type="list" allowBlank="1" showInputMessage="1" showErrorMessage="1" sqref="R2:R5">
      <formula1>#REF!</formula1>
    </dataValidation>
    <dataValidation type="list" allowBlank="1" showInputMessage="1" showErrorMessage="1" sqref="X2:X5">
      <formula1>#REF!</formula1>
    </dataValidation>
  </dataValidations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duyizai007</cp:lastModifiedBy>
  <dcterms:created xsi:type="dcterms:W3CDTF">2025-03-10T18:28:00Z</dcterms:created>
  <dcterms:modified xsi:type="dcterms:W3CDTF">2026-05-01T01:42:53Z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2948846058CD4F8EA95780B3D94158B5_13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