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8878A60-B25B-460B-B889-8ACA6E240C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吧v">[13]Sheet1!$EA$2:$EA$3</definedName>
    <definedName name="全涤绒布">#REF!</definedName>
    <definedName name="先说说">[14]Mapping!$D$2:$D$53</definedName>
    <definedName name="正确">[13]Sheet1!$EA$2:$EA$3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9" i="5" l="1"/>
  <c r="AX9" i="5" s="1"/>
  <c r="AB9" i="5"/>
  <c r="AC9" i="5" s="1"/>
  <c r="AE9" i="5" s="1"/>
  <c r="AY8" i="5"/>
  <c r="AX8" i="5"/>
  <c r="AB8" i="5"/>
  <c r="AC8" i="5" s="1"/>
  <c r="AE8" i="5" s="1"/>
  <c r="AY7" i="5"/>
  <c r="AX7" i="5" s="1"/>
  <c r="AW7" i="5" s="1"/>
  <c r="AO7" i="5" s="1"/>
  <c r="AB7" i="5"/>
  <c r="AC7" i="5" s="1"/>
  <c r="AE7" i="5" s="1"/>
  <c r="AY6" i="5"/>
  <c r="AX6" i="5" s="1"/>
  <c r="AB6" i="5"/>
  <c r="AC6" i="5" s="1"/>
  <c r="AE6" i="5" s="1"/>
  <c r="AY5" i="5"/>
  <c r="AX5" i="5" s="1"/>
  <c r="AW5" i="5" s="1"/>
  <c r="AM5" i="5" s="1"/>
  <c r="AB5" i="5"/>
  <c r="AC5" i="5" s="1"/>
  <c r="AE5" i="5" s="1"/>
  <c r="AY4" i="5"/>
  <c r="AX4" i="5" s="1"/>
  <c r="AB4" i="5"/>
  <c r="AC4" i="5" s="1"/>
  <c r="AE4" i="5" s="1"/>
  <c r="Q4" i="5"/>
  <c r="S4" i="5" s="1"/>
  <c r="T4" i="5" s="1"/>
  <c r="AY3" i="5"/>
  <c r="AX3" i="5" s="1"/>
  <c r="AW3" i="5"/>
  <c r="AM3" i="5" s="1"/>
  <c r="AB3" i="5"/>
  <c r="AC3" i="5" s="1"/>
  <c r="AE3" i="5" s="1"/>
  <c r="Q3" i="5"/>
  <c r="S3" i="5" s="1"/>
  <c r="T3" i="5" s="1"/>
  <c r="AY2" i="5"/>
  <c r="AX2" i="5" s="1"/>
  <c r="AB2" i="5"/>
  <c r="AC2" i="5" s="1"/>
  <c r="AE2" i="5" s="1"/>
  <c r="Q2" i="5"/>
  <c r="S2" i="5" s="1"/>
  <c r="T2" i="5" s="1"/>
  <c r="AP7" i="5" l="1"/>
  <c r="AH7" i="5"/>
  <c r="AI7" i="5" s="1"/>
  <c r="AW4" i="5"/>
  <c r="AW2" i="5"/>
  <c r="AP2" i="5" s="1"/>
  <c r="AH3" i="5"/>
  <c r="AI3" i="5" s="1"/>
  <c r="AH5" i="5"/>
  <c r="AI5" i="5" s="1"/>
  <c r="AP5" i="5"/>
  <c r="AW6" i="5"/>
  <c r="AP6" i="5" s="1"/>
  <c r="AH8" i="5"/>
  <c r="AI8" i="5" s="1"/>
  <c r="AS3" i="5"/>
  <c r="AS5" i="5"/>
  <c r="AW8" i="5"/>
  <c r="AP8" i="5" s="1"/>
  <c r="AH2" i="5"/>
  <c r="AI2" i="5" s="1"/>
  <c r="AK3" i="5"/>
  <c r="AH4" i="5"/>
  <c r="AI4" i="5" s="1"/>
  <c r="AK5" i="5"/>
  <c r="AW9" i="5"/>
  <c r="AP9" i="5" s="1"/>
  <c r="AP3" i="5"/>
  <c r="AO3" i="5"/>
  <c r="AO5" i="5"/>
  <c r="AH6" i="5"/>
  <c r="AI6" i="5" s="1"/>
  <c r="AM7" i="5"/>
  <c r="AS7" i="5"/>
  <c r="AK7" i="5"/>
  <c r="AH9" i="5"/>
  <c r="AI9" i="5" s="1"/>
  <c r="AS4" i="5" l="1"/>
  <c r="AK4" i="5"/>
  <c r="AM4" i="5"/>
  <c r="AO4" i="5"/>
  <c r="AS2" i="5"/>
  <c r="AK2" i="5"/>
  <c r="AO2" i="5"/>
  <c r="AM2" i="5"/>
  <c r="AS6" i="5"/>
  <c r="AK6" i="5"/>
  <c r="AO6" i="5"/>
  <c r="AM6" i="5"/>
  <c r="AT3" i="5"/>
  <c r="AU3" i="5" s="1"/>
  <c r="AV3" i="5" s="1"/>
  <c r="AT7" i="5"/>
  <c r="AU7" i="5" s="1"/>
  <c r="AV7" i="5" s="1"/>
  <c r="AM9" i="5"/>
  <c r="AS9" i="5"/>
  <c r="AK9" i="5"/>
  <c r="AO9" i="5"/>
  <c r="AT5" i="5"/>
  <c r="AU5" i="5" s="1"/>
  <c r="AV5" i="5" s="1"/>
  <c r="AO8" i="5"/>
  <c r="AS8" i="5"/>
  <c r="AK8" i="5"/>
  <c r="AM8" i="5"/>
  <c r="AP4" i="5"/>
  <c r="AT6" i="5" l="1"/>
  <c r="AU6" i="5" s="1"/>
  <c r="AV6" i="5" s="1"/>
  <c r="AT8" i="5"/>
  <c r="AU8" i="5" s="1"/>
  <c r="AV8" i="5" s="1"/>
  <c r="AT2" i="5"/>
  <c r="AU2" i="5" s="1"/>
  <c r="AV2" i="5" s="1"/>
  <c r="AT4" i="5"/>
  <c r="AU4" i="5" s="1"/>
  <c r="AV4" i="5" s="1"/>
  <c r="AT9" i="5"/>
  <c r="AU9" i="5" s="1"/>
  <c r="AV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<sst xmlns="http://schemas.openxmlformats.org/spreadsheetml/2006/main" count="159" uniqueCount="75">
  <si>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</si>
  <si>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</si>
  <si>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</si>
  <si>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</si>
  <si>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</si>
  <si>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</si>
  <si>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</si>
  <si>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</si>
  <si>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</si>
  <si>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</si>
  <si>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</si>
  <si>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</si>
  <si>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</si>
  <si>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</si>
  <si>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</si>
  <si>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</si>
  <si>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</si>
  <si>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</si>
  <si>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</si>
  <si>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</si>
  <si>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</si>
  <si>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</si>
  <si>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</si>
  <si>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</si>
  <si>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</si>
  <si>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</si>
  <si>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</si>
  <si>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</si>
  <si>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</si>
  <si>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</si>
  <si>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</si>
  <si>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</si>
  <si>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</si>
  <si>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</si>
  <si>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</si>
  <si>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</si>
  <si>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</si>
  <si>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</si>
  <si>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</si>
  <si>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</si>
  <si>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</si>
  <si>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</si>
  <si>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</si>
  <si>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</si>
  <si>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</si>
  <si>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</si>
  <si>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</si>
  <si>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</si>
  <si>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</si>
  <si>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</si>
  <si>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</si>
  <si>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</si>
  <si>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</si>
  <si>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</si>
  <si>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</si>
  <si>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</si>
  <si>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</si>
  <si>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15GX0549P1-A</t>
  </si>
  <si>
    <t>Lara</t>
  </si>
  <si>
    <t>100% Polyester Comforter</t>
  </si>
  <si>
    <t>Polyester Microfiber</t>
  </si>
  <si>
    <t>Pink</t>
  </si>
  <si>
    <t>Set</t>
  </si>
  <si>
    <t>Compressed/Knocked Down</t>
  </si>
  <si>
    <t>9404.40.9022</t>
  </si>
  <si>
    <r>
      <t>Comforter/Shams: Face&amp;Reverse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 xml:space="preserve">85gsm digital printed MF, with 2 layer ruffle
Filling: 200gsm poly fill
Decpillow: Poly cover with poly filling.
</t>
    </r>
    <r>
      <rPr>
        <sz val="10"/>
        <color rgb="FFFF0000"/>
        <rFont val="Calibri"/>
        <family val="2"/>
      </rPr>
      <t>Pillowcase: 85gsm print MF.</t>
    </r>
  </si>
  <si>
    <t>15GX0549P1-B</t>
  </si>
  <si>
    <t>Blue</t>
  </si>
  <si>
    <t>99PX3213P7-A</t>
  </si>
  <si>
    <t>Jesse</t>
  </si>
  <si>
    <t>99PX3213P7-B</t>
  </si>
  <si>
    <t>100% Polyester Comforter</t>
    <phoneticPr fontId="11" type="noConversion"/>
  </si>
  <si>
    <t>100%  Polyester Print Comforter Set</t>
    <phoneticPr fontId="11" type="noConversion"/>
  </si>
  <si>
    <r>
      <t>Twin/Twin XL
1 Comforter:68"W x 90"L</t>
    </r>
    <r>
      <rPr>
        <sz val="10"/>
        <color rgb="FFFF0000"/>
        <rFont val="Calibri"/>
        <family val="2"/>
      </rPr>
      <t>+2.5“</t>
    </r>
    <r>
      <rPr>
        <sz val="10"/>
        <rFont val="Calibri"/>
        <family val="2"/>
      </rPr>
      <t xml:space="preserve">
1 Standard Sham:20"W x 26"L</t>
    </r>
    <r>
      <rPr>
        <sz val="10"/>
        <color rgb="FFFF0000"/>
        <rFont val="Calibri"/>
        <family val="2"/>
      </rPr>
      <t>+2.5”</t>
    </r>
    <r>
      <rPr>
        <sz val="10"/>
        <rFont val="Calibri"/>
        <family val="2"/>
      </rPr>
      <t xml:space="preserve">
1 Decpillow: 16"W x 16"L</t>
    </r>
    <r>
      <rPr>
        <sz val="10"/>
        <color rgb="FFFF0000"/>
        <rFont val="Calibri"/>
        <family val="2"/>
      </rPr>
      <t>+1.5“
1 Pillowcase: 20"W x 30"L</t>
    </r>
    <phoneticPr fontId="11" type="noConversion"/>
  </si>
  <si>
    <r>
      <t>Queen
1 Comforter:90"W x 90"L</t>
    </r>
    <r>
      <rPr>
        <sz val="10"/>
        <color rgb="FFFF0000"/>
        <rFont val="Calibri"/>
        <family val="2"/>
      </rPr>
      <t>+2.5“</t>
    </r>
    <r>
      <rPr>
        <sz val="10"/>
        <rFont val="Calibri"/>
        <family val="2"/>
      </rPr>
      <t xml:space="preserve">
2 Standard Shams:20"W x 26"L</t>
    </r>
    <r>
      <rPr>
        <sz val="10"/>
        <color rgb="FFFF0000"/>
        <rFont val="Calibri"/>
        <family val="2"/>
      </rPr>
      <t>+2.5”</t>
    </r>
    <r>
      <rPr>
        <sz val="10"/>
        <rFont val="Calibri"/>
        <family val="2"/>
      </rPr>
      <t>(2)
1 Decpillow: 16"W x 16"L</t>
    </r>
    <r>
      <rPr>
        <sz val="10"/>
        <color rgb="FFFF0000"/>
        <rFont val="Calibri"/>
        <family val="2"/>
      </rPr>
      <t>+1.5”
2 Pillowcases: 20"W x 30"L(2)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</si>
</sst>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_(&quot;$&quot;* #,##0.00_);_(&quot;$&quot;* \(#,##0.00\);_(&quot;$&quot;* &quot;-&quot;??_);_(@_)"/>
    <numFmt numFmtId="178" formatCode="[$$-481]#,##0.00_);[Red]\([$$-481]#,##0.00\)"/>
    <numFmt numFmtId="179" formatCode="[$-409]dd/mmm/yy;@"/>
    <numFmt numFmtId="180" formatCode="&quot;$&quot;#,##0.00"/>
    <numFmt numFmtId="182" formatCode="[$¥-478]#,##0.00"/>
    <numFmt numFmtId="183" formatCode="0.0"/>
    <numFmt numFmtId="184" formatCode="0.000"/>
  </numFmts>
  <fonts count="12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0"/>
      <name val="宋体"/>
      <family val="3"/>
      <charset val="134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7" fontId="7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" fillId="0" borderId="0"/>
    <xf numFmtId="178" fontId="4" fillId="0" borderId="0"/>
    <xf numFmtId="0" fontId="2" fillId="0" borderId="0"/>
    <xf numFmtId="0" fontId="5" fillId="0" borderId="0">
      <alignment vertical="center"/>
    </xf>
    <xf numFmtId="179" fontId="2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</cellStyleXfs>
  <cellXfs count="49">
    <xf numFmtId="0" fontId="0" fillId="0" borderId="0" xfId="0"/>
    <xf numFmtId="0" fontId="7" fillId="0" borderId="0" xfId="3" applyAlignment="1">
      <alignment horizontal="center" wrapText="1"/>
    </xf>
    <xf numFmtId="0" fontId="7" fillId="0" borderId="0" xfId="3" applyAlignment="1">
      <alignment wrapText="1"/>
    </xf>
    <xf numFmtId="182" fontId="7" fillId="0" borderId="0" xfId="3" applyNumberFormat="1" applyAlignment="1">
      <alignment wrapText="1"/>
    </xf>
    <xf numFmtId="2" fontId="7" fillId="0" borderId="0" xfId="3" applyNumberFormat="1" applyAlignment="1">
      <alignment wrapText="1"/>
    </xf>
    <xf numFmtId="180" fontId="7" fillId="0" borderId="0" xfId="3" applyNumberFormat="1" applyAlignment="1">
      <alignment wrapText="1"/>
    </xf>
    <xf numFmtId="183" fontId="7" fillId="0" borderId="0" xfId="3" applyNumberFormat="1" applyAlignment="1">
      <alignment wrapText="1"/>
    </xf>
    <xf numFmtId="1" fontId="7" fillId="0" borderId="0" xfId="3" applyNumberFormat="1" applyAlignment="1">
      <alignment wrapText="1"/>
    </xf>
    <xf numFmtId="184" fontId="7" fillId="0" borderId="0" xfId="3" applyNumberFormat="1" applyAlignment="1">
      <alignment wrapText="1"/>
    </xf>
    <xf numFmtId="10" fontId="7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1" fillId="5" borderId="1" xfId="3" applyFont="1" applyFill="1" applyBorder="1" applyAlignment="1">
      <alignment horizontal="center" wrapText="1"/>
    </xf>
    <xf numFmtId="182" fontId="1" fillId="3" borderId="1" xfId="3" applyNumberFormat="1" applyFont="1" applyFill="1" applyBorder="1" applyAlignment="1">
      <alignment horizontal="center" wrapText="1"/>
    </xf>
    <xf numFmtId="2" fontId="1" fillId="3" borderId="1" xfId="3" applyNumberFormat="1" applyFont="1" applyFill="1" applyBorder="1" applyAlignment="1">
      <alignment horizontal="center" wrapText="1"/>
    </xf>
    <xf numFmtId="180" fontId="8" fillId="3" borderId="1" xfId="5" applyNumberFormat="1" applyFont="1" applyFill="1" applyBorder="1" applyAlignment="1">
      <alignment wrapText="1"/>
    </xf>
    <xf numFmtId="180" fontId="1" fillId="6" borderId="2" xfId="3" applyNumberFormat="1" applyFont="1" applyFill="1" applyBorder="1" applyAlignment="1">
      <alignment horizontal="center" wrapText="1"/>
    </xf>
    <xf numFmtId="180" fontId="1" fillId="3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3" fontId="1" fillId="0" borderId="1" xfId="3" applyNumberFormat="1" applyFont="1" applyBorder="1" applyAlignment="1">
      <alignment horizontal="center"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4" fontId="8" fillId="0" borderId="1" xfId="5" applyNumberFormat="1" applyFont="1" applyBorder="1" applyAlignment="1">
      <alignment wrapText="1"/>
    </xf>
    <xf numFmtId="1" fontId="8" fillId="0" borderId="1" xfId="5" applyNumberFormat="1" applyFont="1" applyBorder="1" applyAlignment="1">
      <alignment wrapText="1"/>
    </xf>
    <xf numFmtId="180" fontId="8" fillId="0" borderId="1" xfId="5" applyNumberFormat="1" applyFont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80" fontId="8" fillId="2" borderId="1" xfId="5" applyNumberFormat="1" applyFont="1" applyFill="1" applyBorder="1" applyAlignment="1">
      <alignment wrapText="1"/>
    </xf>
    <xf numFmtId="10" fontId="8" fillId="2" borderId="1" xfId="5" applyNumberFormat="1" applyFont="1" applyFill="1" applyBorder="1" applyAlignment="1">
      <alignment wrapText="1"/>
    </xf>
    <xf numFmtId="180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6" fillId="5" borderId="1" xfId="3" applyFont="1" applyFill="1" applyBorder="1" applyAlignment="1">
      <alignment horizontal="center" wrapText="1"/>
    </xf>
    <xf numFmtId="0" fontId="6" fillId="5" borderId="1" xfId="3" applyFont="1" applyFill="1" applyBorder="1" applyAlignment="1">
      <alignment wrapText="1"/>
    </xf>
    <xf numFmtId="182" fontId="6" fillId="5" borderId="1" xfId="3" applyNumberFormat="1" applyFont="1" applyFill="1" applyBorder="1" applyAlignment="1">
      <alignment wrapText="1"/>
    </xf>
    <xf numFmtId="2" fontId="6" fillId="5" borderId="1" xfId="3" applyNumberFormat="1" applyFont="1" applyFill="1" applyBorder="1" applyAlignment="1">
      <alignment wrapText="1"/>
    </xf>
    <xf numFmtId="180" fontId="6" fillId="5" borderId="1" xfId="1" applyNumberFormat="1" applyFont="1" applyFill="1" applyBorder="1" applyAlignment="1">
      <alignment wrapText="1"/>
    </xf>
    <xf numFmtId="180" fontId="6" fillId="5" borderId="2" xfId="3" applyNumberFormat="1" applyFont="1" applyFill="1" applyBorder="1" applyAlignment="1">
      <alignment wrapText="1"/>
    </xf>
    <xf numFmtId="180" fontId="6" fillId="5" borderId="1" xfId="3" applyNumberFormat="1" applyFont="1" applyFill="1" applyBorder="1" applyAlignment="1">
      <alignment wrapText="1"/>
    </xf>
    <xf numFmtId="0" fontId="9" fillId="5" borderId="1" xfId="3" applyFont="1" applyFill="1" applyBorder="1" applyAlignment="1">
      <alignment wrapText="1"/>
    </xf>
    <xf numFmtId="183" fontId="6" fillId="5" borderId="1" xfId="3" applyNumberFormat="1" applyFont="1" applyFill="1" applyBorder="1" applyAlignment="1">
      <alignment wrapText="1"/>
    </xf>
    <xf numFmtId="1" fontId="6" fillId="5" borderId="1" xfId="3" applyNumberFormat="1" applyFont="1" applyFill="1" applyBorder="1" applyAlignment="1">
      <alignment wrapText="1"/>
    </xf>
    <xf numFmtId="184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0" fontId="6" fillId="5" borderId="1" xfId="8" applyNumberFormat="1" applyFont="1" applyFill="1" applyBorder="1" applyAlignment="1">
      <alignment wrapText="1"/>
    </xf>
    <xf numFmtId="0" fontId="6" fillId="5" borderId="0" xfId="3" applyFont="1" applyFill="1" applyAlignment="1">
      <alignment wrapText="1"/>
    </xf>
    <xf numFmtId="0" fontId="0" fillId="5" borderId="0" xfId="0" applyFill="1"/>
    <xf numFmtId="0" fontId="7" fillId="5" borderId="0" xfId="3" applyFill="1" applyAlignment="1">
      <alignment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8000000}"/>
    <cellStyle name="Style 1" xfId="9" xr:uid="{00000000-0005-0000-0000-000039000000}"/>
    <cellStyle name="常规" xfId="0" builtinId="0"/>
    <cellStyle name="样式 1 2" xfId="10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0247B007" TargetMode="External"/><Relationship Id="rId1" Type="http://schemas.openxmlformats.org/officeDocument/2006/relationships/externalLinkPath" Target="file:///\\0247B007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397040C" TargetMode="External"/><Relationship Id="rId1" Type="http://schemas.openxmlformats.org/officeDocument/2006/relationships/externalLinkPath" Target="file:///\\8397040C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9"/>
  <sheetViews>
    <sheetView tabSelected="1" zoomScale="70" zoomScaleNormal="70" workbookViewId="0">
      <pane xSplit="7" ySplit="1" topLeftCell="H2" activePane="bottomRight" state="frozen"/>
      <selection pane="topRight"/>
      <selection pane="bottomLeft"/>
      <selection pane="bottomRight" activeCell="K8" sqref="K8"/>
    </sheetView>
  </sheetViews>
  <sheetFormatPr defaultColWidth="9.140625" defaultRowHeight="15"/>
  <cols>
    <col min="1" max="1" width="10.140625" style="1" customWidth="1"/>
    <col min="2" max="2" width="26.42578125" style="2" customWidth="1"/>
    <col min="3" max="3" width="8.42578125" style="2" customWidth="1"/>
    <col min="4" max="4" width="10.42578125" style="2" customWidth="1"/>
    <col min="5" max="5" width="10.85546875" style="2" customWidth="1"/>
    <col min="6" max="6" width="11.140625" style="2" customWidth="1"/>
    <col min="7" max="7" width="9.140625" style="2" customWidth="1"/>
    <col min="8" max="8" width="14" style="2" customWidth="1"/>
    <col min="9" max="9" width="14.42578125" style="2" customWidth="1"/>
    <col min="10" max="10" width="28.140625" style="2" customWidth="1"/>
    <col min="11" max="11" width="13.28515625" style="2" customWidth="1"/>
    <col min="12" max="12" width="33.5703125" style="2" customWidth="1"/>
    <col min="13" max="13" width="9" style="2" customWidth="1"/>
    <col min="14" max="14" width="6.7109375" style="2" customWidth="1"/>
    <col min="15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0.140625" style="5" customWidth="1"/>
    <col min="21" max="21" width="8.140625" style="5" customWidth="1"/>
    <col min="22" max="22" width="9.28515625" style="2" customWidth="1"/>
    <col min="23" max="23" width="10.28515625" style="6" customWidth="1"/>
    <col min="24" max="24" width="12.5703125" style="6" customWidth="1"/>
    <col min="25" max="25" width="10.28515625" style="6" customWidth="1"/>
    <col min="26" max="26" width="12.7109375" style="4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2" customWidth="1"/>
    <col min="31" max="31" width="13.7109375" style="5" customWidth="1"/>
    <col min="32" max="32" width="11.85546875" style="2" customWidth="1"/>
    <col min="33" max="33" width="8.42578125" style="9" customWidth="1"/>
    <col min="34" max="34" width="12.42578125" style="5" customWidth="1"/>
    <col min="35" max="35" width="8.85546875" style="5" customWidth="1"/>
    <col min="36" max="36" width="7.85546875" style="9" customWidth="1"/>
    <col min="37" max="37" width="5.85546875" style="5" customWidth="1"/>
    <col min="38" max="38" width="8.42578125" style="9" customWidth="1"/>
    <col min="39" max="39" width="12" style="5" customWidth="1"/>
    <col min="40" max="40" width="11.7109375" style="9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9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9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9" customWidth="1"/>
    <col min="53" max="53" width="12.140625" style="7" customWidth="1"/>
    <col min="54" max="54" width="9.140625" style="2" customWidth="1"/>
    <col min="55" max="16384" width="9.140625" style="2"/>
  </cols>
  <sheetData>
    <row r="1" spans="1:55" ht="63.4" customHeight="1">
      <c r="A1" s="10" t="s">
        <v>4</v>
      </c>
      <c r="B1" s="10" t="s">
        <v>5</v>
      </c>
      <c r="C1" s="11" t="s">
        <v>6</v>
      </c>
      <c r="D1" s="12" t="s">
        <v>0</v>
      </c>
      <c r="E1" s="12" t="s">
        <v>2</v>
      </c>
      <c r="F1" s="13" t="s">
        <v>7</v>
      </c>
      <c r="G1" s="11" t="s">
        <v>8</v>
      </c>
      <c r="H1" s="14" t="s">
        <v>9</v>
      </c>
      <c r="I1" s="14" t="s">
        <v>10</v>
      </c>
      <c r="J1" s="14" t="s">
        <v>11</v>
      </c>
      <c r="K1" s="14" t="s">
        <v>12</v>
      </c>
      <c r="L1" s="14" t="s">
        <v>13</v>
      </c>
      <c r="M1" s="14" t="s">
        <v>14</v>
      </c>
      <c r="N1" s="11" t="s">
        <v>15</v>
      </c>
      <c r="O1" s="11" t="s">
        <v>16</v>
      </c>
      <c r="P1" s="14" t="s">
        <v>17</v>
      </c>
      <c r="Q1" s="15" t="s">
        <v>18</v>
      </c>
      <c r="R1" s="16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1" t="s">
        <v>24</v>
      </c>
      <c r="X1" s="21" t="s">
        <v>25</v>
      </c>
      <c r="Y1" s="21" t="s">
        <v>26</v>
      </c>
      <c r="Z1" s="22" t="s">
        <v>27</v>
      </c>
      <c r="AA1" s="23" t="s">
        <v>28</v>
      </c>
      <c r="AB1" s="24" t="s">
        <v>29</v>
      </c>
      <c r="AC1" s="25" t="s">
        <v>30</v>
      </c>
      <c r="AD1" s="10" t="s">
        <v>31</v>
      </c>
      <c r="AE1" s="26" t="s">
        <v>32</v>
      </c>
      <c r="AF1" s="10" t="s">
        <v>33</v>
      </c>
      <c r="AG1" s="27" t="s">
        <v>34</v>
      </c>
      <c r="AH1" s="26" t="s">
        <v>35</v>
      </c>
      <c r="AI1" s="26" t="s">
        <v>36</v>
      </c>
      <c r="AJ1" s="27" t="s">
        <v>37</v>
      </c>
      <c r="AK1" s="26" t="s">
        <v>38</v>
      </c>
      <c r="AL1" s="27" t="s">
        <v>39</v>
      </c>
      <c r="AM1" s="26" t="s">
        <v>40</v>
      </c>
      <c r="AN1" s="27" t="s">
        <v>41</v>
      </c>
      <c r="AO1" s="26" t="s">
        <v>42</v>
      </c>
      <c r="AP1" s="26" t="s">
        <v>43</v>
      </c>
      <c r="AQ1" s="20" t="s">
        <v>44</v>
      </c>
      <c r="AR1" s="27" t="s">
        <v>45</v>
      </c>
      <c r="AS1" s="26" t="s">
        <v>46</v>
      </c>
      <c r="AT1" s="26" t="s">
        <v>47</v>
      </c>
      <c r="AU1" s="28" t="s">
        <v>48</v>
      </c>
      <c r="AV1" s="29" t="s">
        <v>49</v>
      </c>
      <c r="AW1" s="28" t="s">
        <v>50</v>
      </c>
      <c r="AX1" s="28" t="s">
        <v>51</v>
      </c>
      <c r="AY1" s="30" t="s">
        <v>52</v>
      </c>
      <c r="AZ1" s="31" t="s">
        <v>53</v>
      </c>
      <c r="BA1" s="23" t="s">
        <v>54</v>
      </c>
      <c r="BB1" s="2" t="s">
        <v>55</v>
      </c>
      <c r="BC1" s="2" t="s">
        <v>56</v>
      </c>
    </row>
    <row r="2" spans="1:55" s="46" customFormat="1" ht="89.1" customHeight="1">
      <c r="A2" s="33">
        <v>1</v>
      </c>
      <c r="B2" s="34"/>
      <c r="C2" s="34" t="s">
        <v>57</v>
      </c>
      <c r="D2" s="34" t="s">
        <v>1</v>
      </c>
      <c r="E2" s="34"/>
      <c r="F2" s="34" t="s">
        <v>3</v>
      </c>
      <c r="G2" s="34" t="s">
        <v>58</v>
      </c>
      <c r="H2" s="34" t="s">
        <v>72</v>
      </c>
      <c r="I2" s="34" t="s">
        <v>71</v>
      </c>
      <c r="J2" s="34" t="s">
        <v>65</v>
      </c>
      <c r="K2" s="34" t="s">
        <v>60</v>
      </c>
      <c r="L2" s="34" t="s">
        <v>73</v>
      </c>
      <c r="M2" s="34" t="s">
        <v>61</v>
      </c>
      <c r="N2" s="32"/>
      <c r="O2" s="32"/>
      <c r="P2" s="32" t="s">
        <v>62</v>
      </c>
      <c r="Q2" s="35" t="e">
        <f>#REF!+3.5</f>
        <v>#REF!</v>
      </c>
      <c r="R2" s="36">
        <v>7.75</v>
      </c>
      <c r="S2" s="37" t="str">
        <f t="shared" ref="S2:S3" si="0">IF(ISERROR(Q2/R2),"",Q2/R2)</f>
        <v/>
      </c>
      <c r="T2" s="38" t="str">
        <f t="shared" ref="T2:T3" si="1">S2</f>
        <v/>
      </c>
      <c r="U2" s="39"/>
      <c r="V2" s="40" t="s">
        <v>63</v>
      </c>
      <c r="W2" s="41">
        <v>43</v>
      </c>
      <c r="X2" s="41">
        <v>33</v>
      </c>
      <c r="Y2" s="41">
        <v>18</v>
      </c>
      <c r="Z2" s="36">
        <v>2</v>
      </c>
      <c r="AA2" s="42">
        <v>1</v>
      </c>
      <c r="AB2" s="43">
        <f t="shared" ref="AB2:AB3" si="2">IF(W2="","",W2*X2*Y2/1000000)</f>
        <v>2.5999999999999999E-2</v>
      </c>
      <c r="AC2" s="42">
        <f t="shared" ref="AC2:AC3" si="3">IF(AA2="","",65/AB2*AA2)</f>
        <v>2500</v>
      </c>
      <c r="AD2" s="34">
        <v>3700</v>
      </c>
      <c r="AE2" s="39">
        <f t="shared" ref="AE2:AE3" si="4">IF(ISERROR(AD2/AC2),"",AD2/AC2)</f>
        <v>1.48</v>
      </c>
      <c r="AF2" s="34" t="s">
        <v>64</v>
      </c>
      <c r="AG2" s="44">
        <v>0.22800000000000001</v>
      </c>
      <c r="AH2" s="39" t="str">
        <f t="shared" ref="AH2:AH3" si="5">IF(ISERROR(T2*AG2),"",T2*AG2)</f>
        <v/>
      </c>
      <c r="AI2" s="39" t="str">
        <f t="shared" ref="AI2:AI3" si="6">IF(ISERROR(T2+AE2+AH2),"",T2+AE2+AH2)</f>
        <v/>
      </c>
      <c r="AJ2" s="44">
        <v>0.06</v>
      </c>
      <c r="AK2" s="39">
        <f t="shared" ref="AK2:AK3" si="7">IF(ISERROR(AW2*AJ2),"",AW2*AJ2)</f>
        <v>1.71</v>
      </c>
      <c r="AL2" s="44">
        <v>0.1</v>
      </c>
      <c r="AM2" s="39">
        <f t="shared" ref="AM2:AM3" si="8">IF(ISERROR(AW2*AL2),"",AW2*AL2)</f>
        <v>2.86</v>
      </c>
      <c r="AN2" s="44">
        <v>0.1</v>
      </c>
      <c r="AO2" s="39">
        <f t="shared" ref="AO2:AO3" si="9">IF(ISERROR(AW2*AN2),"",AW2*AN2)</f>
        <v>2.86</v>
      </c>
      <c r="AP2" s="39">
        <f t="shared" ref="AP2:AP3" si="10">IF((AX2-AW2)&lt;2.5,2.5-(AX2-AW2),0)</f>
        <v>1.07</v>
      </c>
      <c r="AQ2" s="34"/>
      <c r="AR2" s="44"/>
      <c r="AS2" s="39">
        <f t="shared" ref="AS2:AS3" si="11">IF(ISERROR(AW2*AR2),"",AW2*AR2)</f>
        <v>0</v>
      </c>
      <c r="AT2" s="39">
        <f t="shared" ref="AT2:AT3" si="12">IF(ISERROR(AK2+AM2+AO2+AP2+AS2),"",AK2+AM2+AO2+AP2+AS2)</f>
        <v>8.5</v>
      </c>
      <c r="AU2" s="39" t="str">
        <f t="shared" ref="AU2:AU3" si="13">IF(ISERROR(AI2+AT2),"",AI2+AT2)</f>
        <v/>
      </c>
      <c r="AV2" s="45" t="str">
        <f t="shared" ref="AV2:AV3" si="14">IF(ISERROR((AW2-AU2)/AW2),"",(AW2-AU2)/AW2)</f>
        <v/>
      </c>
      <c r="AW2" s="39">
        <f t="shared" ref="AW2:AW3" si="15">IF(AX2="","",AX2/1.05)</f>
        <v>28.57</v>
      </c>
      <c r="AX2" s="39">
        <f t="shared" ref="AX2:AX3" si="16">IF(ISERROR(AY2*(1-AZ2)),"",AY2*(1-AZ2))</f>
        <v>30</v>
      </c>
      <c r="AY2" s="39">
        <f>54.99+5</f>
        <v>59.99</v>
      </c>
      <c r="AZ2" s="44">
        <v>0.5</v>
      </c>
      <c r="BA2" s="42">
        <v>96</v>
      </c>
    </row>
    <row r="3" spans="1:55" s="46" customFormat="1" ht="89.1" customHeight="1">
      <c r="A3" s="33">
        <v>2</v>
      </c>
      <c r="B3" s="47"/>
      <c r="C3" s="34" t="s">
        <v>57</v>
      </c>
      <c r="D3" s="34" t="s">
        <v>1</v>
      </c>
      <c r="E3" s="34"/>
      <c r="F3" s="34" t="s">
        <v>3</v>
      </c>
      <c r="G3" s="34" t="s">
        <v>58</v>
      </c>
      <c r="H3" s="34" t="s">
        <v>72</v>
      </c>
      <c r="I3" s="34" t="s">
        <v>59</v>
      </c>
      <c r="J3" s="34" t="s">
        <v>65</v>
      </c>
      <c r="K3" s="34" t="s">
        <v>60</v>
      </c>
      <c r="L3" s="34" t="s">
        <v>74</v>
      </c>
      <c r="M3" s="34" t="s">
        <v>61</v>
      </c>
      <c r="N3" s="32"/>
      <c r="O3" s="32"/>
      <c r="P3" s="32" t="s">
        <v>62</v>
      </c>
      <c r="Q3" s="35" t="e">
        <f>#REF!+3.5*2</f>
        <v>#REF!</v>
      </c>
      <c r="R3" s="36">
        <v>7.75</v>
      </c>
      <c r="S3" s="37" t="str">
        <f t="shared" si="0"/>
        <v/>
      </c>
      <c r="T3" s="38" t="str">
        <f t="shared" si="1"/>
        <v/>
      </c>
      <c r="U3" s="39"/>
      <c r="V3" s="40" t="s">
        <v>63</v>
      </c>
      <c r="W3" s="41">
        <v>43</v>
      </c>
      <c r="X3" s="41">
        <v>33</v>
      </c>
      <c r="Y3" s="41">
        <v>18</v>
      </c>
      <c r="Z3" s="36">
        <v>2</v>
      </c>
      <c r="AA3" s="42">
        <v>1</v>
      </c>
      <c r="AB3" s="43">
        <f t="shared" si="2"/>
        <v>2.5999999999999999E-2</v>
      </c>
      <c r="AC3" s="42">
        <f t="shared" si="3"/>
        <v>2500</v>
      </c>
      <c r="AD3" s="34">
        <v>3700</v>
      </c>
      <c r="AE3" s="39">
        <f t="shared" si="4"/>
        <v>1.48</v>
      </c>
      <c r="AF3" s="34" t="s">
        <v>64</v>
      </c>
      <c r="AG3" s="44">
        <v>0.22800000000000001</v>
      </c>
      <c r="AH3" s="39" t="str">
        <f t="shared" si="5"/>
        <v/>
      </c>
      <c r="AI3" s="39" t="str">
        <f t="shared" si="6"/>
        <v/>
      </c>
      <c r="AJ3" s="44">
        <v>0.06</v>
      </c>
      <c r="AK3" s="39">
        <f t="shared" si="7"/>
        <v>2</v>
      </c>
      <c r="AL3" s="44">
        <v>0.1</v>
      </c>
      <c r="AM3" s="39">
        <f t="shared" si="8"/>
        <v>3.33</v>
      </c>
      <c r="AN3" s="44">
        <v>0.1</v>
      </c>
      <c r="AO3" s="39">
        <f t="shared" si="9"/>
        <v>3.33</v>
      </c>
      <c r="AP3" s="39">
        <f t="shared" si="10"/>
        <v>0.83</v>
      </c>
      <c r="AQ3" s="34"/>
      <c r="AR3" s="44"/>
      <c r="AS3" s="39">
        <f t="shared" si="11"/>
        <v>0</v>
      </c>
      <c r="AT3" s="39">
        <f t="shared" si="12"/>
        <v>9.49</v>
      </c>
      <c r="AU3" s="39" t="str">
        <f t="shared" si="13"/>
        <v/>
      </c>
      <c r="AV3" s="45" t="str">
        <f t="shared" si="14"/>
        <v/>
      </c>
      <c r="AW3" s="39">
        <f t="shared" si="15"/>
        <v>33.33</v>
      </c>
      <c r="AX3" s="39">
        <f t="shared" si="16"/>
        <v>35</v>
      </c>
      <c r="AY3" s="39">
        <f>64.99+5</f>
        <v>69.989999999999995</v>
      </c>
      <c r="AZ3" s="44">
        <v>0.5</v>
      </c>
      <c r="BA3" s="42">
        <v>144</v>
      </c>
    </row>
    <row r="4" spans="1:55" s="46" customFormat="1" ht="84" customHeight="1">
      <c r="A4" s="33">
        <v>3</v>
      </c>
      <c r="B4" s="34"/>
      <c r="C4" s="34" t="s">
        <v>66</v>
      </c>
      <c r="D4" s="34" t="s">
        <v>1</v>
      </c>
      <c r="E4" s="34"/>
      <c r="F4" s="34" t="s">
        <v>3</v>
      </c>
      <c r="G4" s="34" t="s">
        <v>58</v>
      </c>
      <c r="H4" s="34" t="s">
        <v>72</v>
      </c>
      <c r="I4" s="34" t="s">
        <v>59</v>
      </c>
      <c r="J4" s="34" t="s">
        <v>65</v>
      </c>
      <c r="K4" s="34" t="s">
        <v>60</v>
      </c>
      <c r="L4" s="34" t="s">
        <v>73</v>
      </c>
      <c r="M4" s="34" t="s">
        <v>67</v>
      </c>
      <c r="N4" s="32"/>
      <c r="O4" s="32"/>
      <c r="P4" s="32" t="s">
        <v>62</v>
      </c>
      <c r="Q4" s="35" t="e">
        <f>#REF!+3.5</f>
        <v>#REF!</v>
      </c>
      <c r="R4" s="36">
        <v>7.75</v>
      </c>
      <c r="S4" s="37" t="str">
        <f t="shared" ref="S4:S5" si="17">IF(ISERROR(Q4/R4),"",Q4/R4)</f>
        <v/>
      </c>
      <c r="T4" s="38" t="str">
        <f t="shared" ref="T4:T5" si="18">S4</f>
        <v/>
      </c>
      <c r="U4" s="39"/>
      <c r="V4" s="40" t="s">
        <v>63</v>
      </c>
      <c r="W4" s="41">
        <v>43</v>
      </c>
      <c r="X4" s="41">
        <v>33</v>
      </c>
      <c r="Y4" s="41">
        <v>18</v>
      </c>
      <c r="Z4" s="36">
        <v>2</v>
      </c>
      <c r="AA4" s="42">
        <v>1</v>
      </c>
      <c r="AB4" s="43">
        <f t="shared" ref="AB4:AB5" si="19">IF(W4="","",W4*X4*Y4/1000000)</f>
        <v>2.5999999999999999E-2</v>
      </c>
      <c r="AC4" s="42">
        <f t="shared" ref="AC4:AC5" si="20">IF(AA4="","",65/AB4*AA4)</f>
        <v>2500</v>
      </c>
      <c r="AD4" s="34">
        <v>3700</v>
      </c>
      <c r="AE4" s="39">
        <f t="shared" ref="AE4:AE5" si="21">IF(ISERROR(AD4/AC4),"",AD4/AC4)</f>
        <v>1.48</v>
      </c>
      <c r="AF4" s="34" t="s">
        <v>64</v>
      </c>
      <c r="AG4" s="44">
        <v>0.22800000000000001</v>
      </c>
      <c r="AH4" s="39" t="str">
        <f t="shared" ref="AH4:AH5" si="22">IF(ISERROR(T4*AG4),"",T4*AG4)</f>
        <v/>
      </c>
      <c r="AI4" s="39" t="str">
        <f t="shared" ref="AI4:AI5" si="23">IF(ISERROR(T4+AE4+AH4),"",T4+AE4+AH4)</f>
        <v/>
      </c>
      <c r="AJ4" s="44">
        <v>0.06</v>
      </c>
      <c r="AK4" s="39">
        <f t="shared" ref="AK4:AK5" si="24">IF(ISERROR(AW4*AJ4),"",AW4*AJ4)</f>
        <v>1.71</v>
      </c>
      <c r="AL4" s="44">
        <v>0.1</v>
      </c>
      <c r="AM4" s="39">
        <f t="shared" ref="AM4:AM5" si="25">IF(ISERROR(AW4*AL4),"",AW4*AL4)</f>
        <v>2.86</v>
      </c>
      <c r="AN4" s="44">
        <v>0.1</v>
      </c>
      <c r="AO4" s="39">
        <f t="shared" ref="AO4:AO5" si="26">IF(ISERROR(AW4*AN4),"",AW4*AN4)</f>
        <v>2.86</v>
      </c>
      <c r="AP4" s="39">
        <f t="shared" ref="AP4:AP5" si="27">IF((AX4-AW4)&lt;2.5,2.5-(AX4-AW4),0)</f>
        <v>1.07</v>
      </c>
      <c r="AQ4" s="34"/>
      <c r="AR4" s="44"/>
      <c r="AS4" s="39">
        <f t="shared" ref="AS4:AS5" si="28">IF(ISERROR(AW4*AR4),"",AW4*AR4)</f>
        <v>0</v>
      </c>
      <c r="AT4" s="39">
        <f t="shared" ref="AT4:AT5" si="29">IF(ISERROR(AK4+AM4+AO4+AP4+AS4),"",AK4+AM4+AO4+AP4+AS4)</f>
        <v>8.5</v>
      </c>
      <c r="AU4" s="39" t="str">
        <f t="shared" ref="AU4:AU5" si="30">IF(ISERROR(AI4+AT4),"",AI4+AT4)</f>
        <v/>
      </c>
      <c r="AV4" s="45" t="str">
        <f t="shared" ref="AV4:AV5" si="31">IF(ISERROR((AW4-AU4)/AW4),"",(AW4-AU4)/AW4)</f>
        <v/>
      </c>
      <c r="AW4" s="39">
        <f t="shared" ref="AW4:AW5" si="32">IF(AX4="","",AX4/1.05)</f>
        <v>28.57</v>
      </c>
      <c r="AX4" s="39">
        <f t="shared" ref="AX4:AX5" si="33">IF(ISERROR(AY4*(1-AZ4)),"",AY4*(1-AZ4))</f>
        <v>30</v>
      </c>
      <c r="AY4" s="39">
        <f>54.99+5</f>
        <v>59.99</v>
      </c>
      <c r="AZ4" s="44">
        <v>0.5</v>
      </c>
      <c r="BA4" s="42">
        <v>120</v>
      </c>
    </row>
    <row r="5" spans="1:55" s="47" customFormat="1" ht="84" customHeight="1">
      <c r="A5" s="33">
        <v>4</v>
      </c>
      <c r="B5" s="34"/>
      <c r="C5" s="34" t="s">
        <v>66</v>
      </c>
      <c r="D5" s="34" t="s">
        <v>1</v>
      </c>
      <c r="E5" s="34"/>
      <c r="F5" s="34" t="s">
        <v>3</v>
      </c>
      <c r="G5" s="34" t="s">
        <v>58</v>
      </c>
      <c r="H5" s="34" t="s">
        <v>72</v>
      </c>
      <c r="I5" s="34" t="s">
        <v>59</v>
      </c>
      <c r="J5" s="34" t="s">
        <v>65</v>
      </c>
      <c r="K5" s="34" t="s">
        <v>60</v>
      </c>
      <c r="L5" s="34" t="s">
        <v>74</v>
      </c>
      <c r="M5" s="34" t="s">
        <v>67</v>
      </c>
      <c r="N5" s="32"/>
      <c r="O5" s="32"/>
      <c r="P5" s="32" t="s">
        <v>62</v>
      </c>
      <c r="Q5" s="35">
        <v>103.4</v>
      </c>
      <c r="R5" s="36">
        <v>7.75</v>
      </c>
      <c r="S5" s="37">
        <v>13.34</v>
      </c>
      <c r="T5" s="38">
        <v>13.34</v>
      </c>
      <c r="U5" s="39"/>
      <c r="V5" s="40" t="s">
        <v>63</v>
      </c>
      <c r="W5" s="41">
        <v>43</v>
      </c>
      <c r="X5" s="41">
        <v>33</v>
      </c>
      <c r="Y5" s="41">
        <v>18</v>
      </c>
      <c r="Z5" s="36">
        <v>2</v>
      </c>
      <c r="AA5" s="42">
        <v>1</v>
      </c>
      <c r="AB5" s="43">
        <f t="shared" si="19"/>
        <v>2.5999999999999999E-2</v>
      </c>
      <c r="AC5" s="42">
        <f t="shared" si="20"/>
        <v>2500</v>
      </c>
      <c r="AD5" s="34">
        <v>3700</v>
      </c>
      <c r="AE5" s="39">
        <f t="shared" si="21"/>
        <v>1.48</v>
      </c>
      <c r="AF5" s="34" t="s">
        <v>64</v>
      </c>
      <c r="AG5" s="44">
        <v>0.22800000000000001</v>
      </c>
      <c r="AH5" s="39">
        <f t="shared" si="22"/>
        <v>3.04</v>
      </c>
      <c r="AI5" s="39">
        <f t="shared" si="23"/>
        <v>17.86</v>
      </c>
      <c r="AJ5" s="44">
        <v>0.06</v>
      </c>
      <c r="AK5" s="39">
        <f t="shared" si="24"/>
        <v>2</v>
      </c>
      <c r="AL5" s="44">
        <v>0.1</v>
      </c>
      <c r="AM5" s="39">
        <f t="shared" si="25"/>
        <v>3.33</v>
      </c>
      <c r="AN5" s="44">
        <v>0.1</v>
      </c>
      <c r="AO5" s="39">
        <f t="shared" si="26"/>
        <v>3.33</v>
      </c>
      <c r="AP5" s="39">
        <f t="shared" si="27"/>
        <v>0.83</v>
      </c>
      <c r="AQ5" s="34"/>
      <c r="AR5" s="44"/>
      <c r="AS5" s="39">
        <f t="shared" si="28"/>
        <v>0</v>
      </c>
      <c r="AT5" s="39">
        <f t="shared" si="29"/>
        <v>9.49</v>
      </c>
      <c r="AU5" s="39">
        <f t="shared" si="30"/>
        <v>27.35</v>
      </c>
      <c r="AV5" s="45">
        <f t="shared" si="31"/>
        <v>0.1794</v>
      </c>
      <c r="AW5" s="39">
        <f t="shared" si="32"/>
        <v>33.33</v>
      </c>
      <c r="AX5" s="39">
        <f t="shared" si="33"/>
        <v>35</v>
      </c>
      <c r="AY5" s="39">
        <f>64.99+5</f>
        <v>69.989999999999995</v>
      </c>
      <c r="AZ5" s="44">
        <v>0.5</v>
      </c>
      <c r="BA5" s="42">
        <v>180</v>
      </c>
      <c r="BB5" s="46"/>
      <c r="BC5" s="46"/>
    </row>
    <row r="6" spans="1:55" s="46" customFormat="1" ht="89.1" customHeight="1">
      <c r="A6" s="33">
        <v>5</v>
      </c>
      <c r="B6" s="34"/>
      <c r="C6" s="34" t="s">
        <v>68</v>
      </c>
      <c r="D6" s="34" t="s">
        <v>1</v>
      </c>
      <c r="E6" s="34"/>
      <c r="F6" s="34" t="s">
        <v>3</v>
      </c>
      <c r="G6" s="34" t="s">
        <v>69</v>
      </c>
      <c r="H6" s="34" t="s">
        <v>72</v>
      </c>
      <c r="I6" s="34" t="s">
        <v>59</v>
      </c>
      <c r="J6" s="34" t="s">
        <v>65</v>
      </c>
      <c r="K6" s="34" t="s">
        <v>60</v>
      </c>
      <c r="L6" s="34" t="s">
        <v>73</v>
      </c>
      <c r="M6" s="34" t="s">
        <v>61</v>
      </c>
      <c r="N6" s="32"/>
      <c r="O6" s="32"/>
      <c r="P6" s="32" t="s">
        <v>62</v>
      </c>
      <c r="Q6" s="35">
        <v>71.3</v>
      </c>
      <c r="R6" s="36">
        <v>7.75</v>
      </c>
      <c r="S6" s="37">
        <v>9.1999999999999993</v>
      </c>
      <c r="T6" s="38">
        <v>9.1999999999999993</v>
      </c>
      <c r="U6" s="39"/>
      <c r="V6" s="40" t="s">
        <v>63</v>
      </c>
      <c r="W6" s="41">
        <v>43</v>
      </c>
      <c r="X6" s="41">
        <v>33</v>
      </c>
      <c r="Y6" s="41">
        <v>18</v>
      </c>
      <c r="Z6" s="36">
        <v>2</v>
      </c>
      <c r="AA6" s="42">
        <v>1</v>
      </c>
      <c r="AB6" s="43">
        <f t="shared" ref="AB6:AB7" si="34">IF(W6="","",W6*X6*Y6/1000000)</f>
        <v>2.5999999999999999E-2</v>
      </c>
      <c r="AC6" s="42">
        <f t="shared" ref="AC6:AC7" si="35">IF(AA6="","",65/AB6*AA6)</f>
        <v>2500</v>
      </c>
      <c r="AD6" s="34">
        <v>3700</v>
      </c>
      <c r="AE6" s="39">
        <f t="shared" ref="AE6:AE7" si="36">IF(ISERROR(AD6/AC6),"",AD6/AC6)</f>
        <v>1.48</v>
      </c>
      <c r="AF6" s="34" t="s">
        <v>64</v>
      </c>
      <c r="AG6" s="44">
        <v>0.22800000000000001</v>
      </c>
      <c r="AH6" s="39">
        <f t="shared" ref="AH6:AH7" si="37">IF(ISERROR(T6*AG6),"",T6*AG6)</f>
        <v>2.1</v>
      </c>
      <c r="AI6" s="39">
        <f t="shared" ref="AI6:AI7" si="38">IF(ISERROR(T6+AE6+AH6),"",T6+AE6+AH6)</f>
        <v>12.78</v>
      </c>
      <c r="AJ6" s="44">
        <v>0.06</v>
      </c>
      <c r="AK6" s="39">
        <f t="shared" ref="AK6:AK7" si="39">IF(ISERROR(AW6*AJ6),"",AW6*AJ6)</f>
        <v>1.71</v>
      </c>
      <c r="AL6" s="44">
        <v>0.1</v>
      </c>
      <c r="AM6" s="39">
        <f t="shared" ref="AM6:AM7" si="40">IF(ISERROR(AW6*AL6),"",AW6*AL6)</f>
        <v>2.86</v>
      </c>
      <c r="AN6" s="44">
        <v>0.1</v>
      </c>
      <c r="AO6" s="39">
        <f t="shared" ref="AO6:AO7" si="41">IF(ISERROR(AW6*AN6),"",AW6*AN6)</f>
        <v>2.86</v>
      </c>
      <c r="AP6" s="39">
        <f t="shared" ref="AP6:AP7" si="42">IF((AX6-AW6)&lt;2.5,2.5-(AX6-AW6),0)</f>
        <v>1.07</v>
      </c>
      <c r="AQ6" s="34"/>
      <c r="AR6" s="44"/>
      <c r="AS6" s="39">
        <f t="shared" ref="AS6:AS7" si="43">IF(ISERROR(AW6*AR6),"",AW6*AR6)</f>
        <v>0</v>
      </c>
      <c r="AT6" s="39">
        <f t="shared" ref="AT6:AT7" si="44">IF(ISERROR(AK6+AM6+AO6+AP6+AS6),"",AK6+AM6+AO6+AP6+AS6)</f>
        <v>8.5</v>
      </c>
      <c r="AU6" s="39">
        <f t="shared" ref="AU6:AU7" si="45">IF(ISERROR(AI6+AT6),"",AI6+AT6)</f>
        <v>21.28</v>
      </c>
      <c r="AV6" s="45">
        <f t="shared" ref="AV6:AV7" si="46">IF(ISERROR((AW6-AU6)/AW6),"",(AW6-AU6)/AW6)</f>
        <v>0.25519999999999998</v>
      </c>
      <c r="AW6" s="39">
        <f t="shared" ref="AW6:AW7" si="47">IF(AX6="","",AX6/1.05)</f>
        <v>28.57</v>
      </c>
      <c r="AX6" s="39">
        <f t="shared" ref="AX6:AX7" si="48">IF(ISERROR(AY6*(1-AZ6)),"",AY6*(1-AZ6))</f>
        <v>30</v>
      </c>
      <c r="AY6" s="39">
        <f>54.99+5</f>
        <v>59.99</v>
      </c>
      <c r="AZ6" s="44">
        <v>0.5</v>
      </c>
      <c r="BA6" s="42">
        <v>96</v>
      </c>
    </row>
    <row r="7" spans="1:55" s="46" customFormat="1" ht="89.1" customHeight="1">
      <c r="A7" s="33">
        <v>6</v>
      </c>
      <c r="B7" s="47"/>
      <c r="C7" s="34" t="s">
        <v>68</v>
      </c>
      <c r="D7" s="34" t="s">
        <v>1</v>
      </c>
      <c r="E7" s="34"/>
      <c r="F7" s="34" t="s">
        <v>3</v>
      </c>
      <c r="G7" s="34" t="s">
        <v>69</v>
      </c>
      <c r="H7" s="34" t="s">
        <v>72</v>
      </c>
      <c r="I7" s="34" t="s">
        <v>59</v>
      </c>
      <c r="J7" s="34" t="s">
        <v>65</v>
      </c>
      <c r="K7" s="34" t="s">
        <v>60</v>
      </c>
      <c r="L7" s="34" t="s">
        <v>74</v>
      </c>
      <c r="M7" s="34" t="s">
        <v>61</v>
      </c>
      <c r="N7" s="32"/>
      <c r="O7" s="32"/>
      <c r="P7" s="32" t="s">
        <v>62</v>
      </c>
      <c r="Q7" s="35">
        <v>91.1</v>
      </c>
      <c r="R7" s="36">
        <v>7.75</v>
      </c>
      <c r="S7" s="37">
        <v>11.75</v>
      </c>
      <c r="T7" s="38">
        <v>11.75</v>
      </c>
      <c r="U7" s="39"/>
      <c r="V7" s="40" t="s">
        <v>63</v>
      </c>
      <c r="W7" s="41">
        <v>43</v>
      </c>
      <c r="X7" s="41">
        <v>33</v>
      </c>
      <c r="Y7" s="41">
        <v>18</v>
      </c>
      <c r="Z7" s="36">
        <v>2</v>
      </c>
      <c r="AA7" s="42">
        <v>1</v>
      </c>
      <c r="AB7" s="43">
        <f t="shared" si="34"/>
        <v>2.5999999999999999E-2</v>
      </c>
      <c r="AC7" s="42">
        <f t="shared" si="35"/>
        <v>2500</v>
      </c>
      <c r="AD7" s="34">
        <v>3700</v>
      </c>
      <c r="AE7" s="39">
        <f t="shared" si="36"/>
        <v>1.48</v>
      </c>
      <c r="AF7" s="34" t="s">
        <v>64</v>
      </c>
      <c r="AG7" s="44">
        <v>0.22800000000000001</v>
      </c>
      <c r="AH7" s="39">
        <f t="shared" si="37"/>
        <v>2.68</v>
      </c>
      <c r="AI7" s="39">
        <f t="shared" si="38"/>
        <v>15.91</v>
      </c>
      <c r="AJ7" s="44">
        <v>0.06</v>
      </c>
      <c r="AK7" s="39">
        <f t="shared" si="39"/>
        <v>2</v>
      </c>
      <c r="AL7" s="44">
        <v>0.1</v>
      </c>
      <c r="AM7" s="39">
        <f t="shared" si="40"/>
        <v>3.33</v>
      </c>
      <c r="AN7" s="44">
        <v>0.1</v>
      </c>
      <c r="AO7" s="39">
        <f t="shared" si="41"/>
        <v>3.33</v>
      </c>
      <c r="AP7" s="39">
        <f t="shared" si="42"/>
        <v>0.83</v>
      </c>
      <c r="AQ7" s="34"/>
      <c r="AR7" s="44"/>
      <c r="AS7" s="39">
        <f t="shared" si="43"/>
        <v>0</v>
      </c>
      <c r="AT7" s="39">
        <f t="shared" si="44"/>
        <v>9.49</v>
      </c>
      <c r="AU7" s="39">
        <f t="shared" si="45"/>
        <v>25.4</v>
      </c>
      <c r="AV7" s="45">
        <f t="shared" si="46"/>
        <v>0.2379</v>
      </c>
      <c r="AW7" s="39">
        <f t="shared" si="47"/>
        <v>33.33</v>
      </c>
      <c r="AX7" s="39">
        <f t="shared" si="48"/>
        <v>35</v>
      </c>
      <c r="AY7" s="39">
        <f>64.99+5</f>
        <v>69.989999999999995</v>
      </c>
      <c r="AZ7" s="44">
        <v>0.5</v>
      </c>
      <c r="BA7" s="42">
        <v>144</v>
      </c>
    </row>
    <row r="8" spans="1:55" s="46" customFormat="1" ht="84" customHeight="1">
      <c r="A8" s="33">
        <v>7</v>
      </c>
      <c r="B8" s="34"/>
      <c r="C8" s="34" t="s">
        <v>70</v>
      </c>
      <c r="D8" s="34" t="s">
        <v>1</v>
      </c>
      <c r="E8" s="34"/>
      <c r="F8" s="34" t="s">
        <v>3</v>
      </c>
      <c r="G8" s="34" t="s">
        <v>69</v>
      </c>
      <c r="H8" s="34" t="s">
        <v>72</v>
      </c>
      <c r="I8" s="34" t="s">
        <v>59</v>
      </c>
      <c r="J8" s="34" t="s">
        <v>65</v>
      </c>
      <c r="K8" s="34" t="s">
        <v>60</v>
      </c>
      <c r="L8" s="34" t="s">
        <v>73</v>
      </c>
      <c r="M8" s="34" t="s">
        <v>67</v>
      </c>
      <c r="N8" s="32"/>
      <c r="O8" s="32"/>
      <c r="P8" s="32" t="s">
        <v>62</v>
      </c>
      <c r="Q8" s="35">
        <v>71.3</v>
      </c>
      <c r="R8" s="36">
        <v>7.75</v>
      </c>
      <c r="S8" s="37">
        <v>9.1999999999999993</v>
      </c>
      <c r="T8" s="38">
        <v>9.1999999999999993</v>
      </c>
      <c r="U8" s="39"/>
      <c r="V8" s="40" t="s">
        <v>63</v>
      </c>
      <c r="W8" s="41">
        <v>43</v>
      </c>
      <c r="X8" s="41">
        <v>33</v>
      </c>
      <c r="Y8" s="41">
        <v>18</v>
      </c>
      <c r="Z8" s="36">
        <v>2</v>
      </c>
      <c r="AA8" s="42">
        <v>1</v>
      </c>
      <c r="AB8" s="43">
        <f t="shared" ref="AB8:AB9" si="49">IF(W8="","",W8*X8*Y8/1000000)</f>
        <v>2.5999999999999999E-2</v>
      </c>
      <c r="AC8" s="42">
        <f t="shared" ref="AC8:AC9" si="50">IF(AA8="","",65/AB8*AA8)</f>
        <v>2500</v>
      </c>
      <c r="AD8" s="34">
        <v>3700</v>
      </c>
      <c r="AE8" s="39">
        <f t="shared" ref="AE8:AE9" si="51">IF(ISERROR(AD8/AC8),"",AD8/AC8)</f>
        <v>1.48</v>
      </c>
      <c r="AF8" s="34" t="s">
        <v>64</v>
      </c>
      <c r="AG8" s="44">
        <v>0.22800000000000001</v>
      </c>
      <c r="AH8" s="39">
        <f t="shared" ref="AH8:AH9" si="52">IF(ISERROR(T8*AG8),"",T8*AG8)</f>
        <v>2.1</v>
      </c>
      <c r="AI8" s="39">
        <f t="shared" ref="AI8:AI9" si="53">IF(ISERROR(T8+AE8+AH8),"",T8+AE8+AH8)</f>
        <v>12.78</v>
      </c>
      <c r="AJ8" s="44">
        <v>0.06</v>
      </c>
      <c r="AK8" s="39">
        <f t="shared" ref="AK8:AK9" si="54">IF(ISERROR(AW8*AJ8),"",AW8*AJ8)</f>
        <v>1.71</v>
      </c>
      <c r="AL8" s="44">
        <v>0.1</v>
      </c>
      <c r="AM8" s="39">
        <f t="shared" ref="AM8:AM9" si="55">IF(ISERROR(AW8*AL8),"",AW8*AL8)</f>
        <v>2.86</v>
      </c>
      <c r="AN8" s="44">
        <v>0.1</v>
      </c>
      <c r="AO8" s="39">
        <f t="shared" ref="AO8:AO9" si="56">IF(ISERROR(AW8*AN8),"",AW8*AN8)</f>
        <v>2.86</v>
      </c>
      <c r="AP8" s="39">
        <f t="shared" ref="AP8:AP9" si="57">IF((AX8-AW8)&lt;2.5,2.5-(AX8-AW8),0)</f>
        <v>1.07</v>
      </c>
      <c r="AQ8" s="34"/>
      <c r="AR8" s="44"/>
      <c r="AS8" s="39">
        <f t="shared" ref="AS8:AS9" si="58">IF(ISERROR(AW8*AR8),"",AW8*AR8)</f>
        <v>0</v>
      </c>
      <c r="AT8" s="39">
        <f t="shared" ref="AT8:AT9" si="59">IF(ISERROR(AK8+AM8+AO8+AP8+AS8),"",AK8+AM8+AO8+AP8+AS8)</f>
        <v>8.5</v>
      </c>
      <c r="AU8" s="39">
        <f t="shared" ref="AU8:AU9" si="60">IF(ISERROR(AI8+AT8),"",AI8+AT8)</f>
        <v>21.28</v>
      </c>
      <c r="AV8" s="45">
        <f t="shared" ref="AV8:AV9" si="61">IF(ISERROR((AW8-AU8)/AW8),"",(AW8-AU8)/AW8)</f>
        <v>0.25519999999999998</v>
      </c>
      <c r="AW8" s="39">
        <f t="shared" ref="AW8:AW9" si="62">IF(AX8="","",AX8/1.05)</f>
        <v>28.57</v>
      </c>
      <c r="AX8" s="39">
        <f t="shared" ref="AX8:AX9" si="63">IF(ISERROR(AY8*(1-AZ8)),"",AY8*(1-AZ8))</f>
        <v>30</v>
      </c>
      <c r="AY8" s="39">
        <f>54.99+5</f>
        <v>59.99</v>
      </c>
      <c r="AZ8" s="44">
        <v>0.5</v>
      </c>
      <c r="BA8" s="42">
        <v>120</v>
      </c>
    </row>
    <row r="9" spans="1:55" s="48" customFormat="1" ht="84" customHeight="1">
      <c r="A9" s="33">
        <v>8</v>
      </c>
      <c r="B9" s="34"/>
      <c r="C9" s="34" t="s">
        <v>70</v>
      </c>
      <c r="D9" s="34" t="s">
        <v>1</v>
      </c>
      <c r="E9" s="34"/>
      <c r="F9" s="34" t="s">
        <v>3</v>
      </c>
      <c r="G9" s="34" t="s">
        <v>69</v>
      </c>
      <c r="H9" s="34" t="s">
        <v>72</v>
      </c>
      <c r="I9" s="34" t="s">
        <v>59</v>
      </c>
      <c r="J9" s="34" t="s">
        <v>65</v>
      </c>
      <c r="K9" s="34" t="s">
        <v>60</v>
      </c>
      <c r="L9" s="34" t="s">
        <v>74</v>
      </c>
      <c r="M9" s="34" t="s">
        <v>67</v>
      </c>
      <c r="N9" s="32"/>
      <c r="O9" s="32"/>
      <c r="P9" s="32" t="s">
        <v>62</v>
      </c>
      <c r="Q9" s="35">
        <v>91.1</v>
      </c>
      <c r="R9" s="36">
        <v>7.75</v>
      </c>
      <c r="S9" s="37">
        <v>11.75</v>
      </c>
      <c r="T9" s="38">
        <v>11.75</v>
      </c>
      <c r="U9" s="39"/>
      <c r="V9" s="40" t="s">
        <v>63</v>
      </c>
      <c r="W9" s="41">
        <v>43</v>
      </c>
      <c r="X9" s="41">
        <v>33</v>
      </c>
      <c r="Y9" s="41">
        <v>18</v>
      </c>
      <c r="Z9" s="36">
        <v>2</v>
      </c>
      <c r="AA9" s="42">
        <v>1</v>
      </c>
      <c r="AB9" s="43">
        <f t="shared" si="49"/>
        <v>2.5999999999999999E-2</v>
      </c>
      <c r="AC9" s="42">
        <f t="shared" si="50"/>
        <v>2500</v>
      </c>
      <c r="AD9" s="34">
        <v>3700</v>
      </c>
      <c r="AE9" s="39">
        <f t="shared" si="51"/>
        <v>1.48</v>
      </c>
      <c r="AF9" s="34" t="s">
        <v>64</v>
      </c>
      <c r="AG9" s="44">
        <v>0.22800000000000001</v>
      </c>
      <c r="AH9" s="39">
        <f t="shared" si="52"/>
        <v>2.68</v>
      </c>
      <c r="AI9" s="39">
        <f t="shared" si="53"/>
        <v>15.91</v>
      </c>
      <c r="AJ9" s="44">
        <v>0.06</v>
      </c>
      <c r="AK9" s="39">
        <f t="shared" si="54"/>
        <v>2</v>
      </c>
      <c r="AL9" s="44">
        <v>0.1</v>
      </c>
      <c r="AM9" s="39">
        <f t="shared" si="55"/>
        <v>3.33</v>
      </c>
      <c r="AN9" s="44">
        <v>0.1</v>
      </c>
      <c r="AO9" s="39">
        <f t="shared" si="56"/>
        <v>3.33</v>
      </c>
      <c r="AP9" s="39">
        <f t="shared" si="57"/>
        <v>0.83</v>
      </c>
      <c r="AQ9" s="34"/>
      <c r="AR9" s="44"/>
      <c r="AS9" s="39">
        <f t="shared" si="58"/>
        <v>0</v>
      </c>
      <c r="AT9" s="39">
        <f t="shared" si="59"/>
        <v>9.49</v>
      </c>
      <c r="AU9" s="39">
        <f t="shared" si="60"/>
        <v>25.4</v>
      </c>
      <c r="AV9" s="45">
        <f t="shared" si="61"/>
        <v>0.2379</v>
      </c>
      <c r="AW9" s="39">
        <f t="shared" si="62"/>
        <v>33.33</v>
      </c>
      <c r="AX9" s="39">
        <f t="shared" si="63"/>
        <v>35</v>
      </c>
      <c r="AY9" s="39">
        <f>64.99+5</f>
        <v>69.989999999999995</v>
      </c>
      <c r="AZ9" s="44">
        <v>0.5</v>
      </c>
      <c r="BA9" s="42">
        <v>180</v>
      </c>
      <c r="BB9" s="46"/>
      <c r="BC9" s="46"/>
    </row>
  </sheetData>
  <sheetProtection insertRows="0" deleteRows="0" sort="0"/>
  <protectedRanges>
    <protectedRange sqref="A10:J206 L10:BA206 J2:J3" name="Range1"/>
    <protectedRange sqref="K10:K204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D2:D9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E2:E9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F2:F9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P2:P9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_1" rangeCreator="" othersAccessPermission="edit"/>
  </rangeList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2026-04-30T06:14:10Z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74A521F2FF3D4042B6EA9484301EB8CA_13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