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CF70620-9D61-4611-85BC-D1ED00135D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Delta="1E-4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1" i="5" l="1"/>
  <c r="AP11" i="5"/>
  <c r="AN11" i="5"/>
  <c r="AM11" i="5"/>
  <c r="AK11" i="5"/>
  <c r="AQ11" i="5" s="1"/>
  <c r="AI11" i="5"/>
  <c r="AF11" i="5"/>
  <c r="AA11" i="5"/>
  <c r="AC11" i="5" s="1"/>
  <c r="AG11" i="5" s="1"/>
  <c r="AR11" i="5" s="1"/>
  <c r="AS11" i="5" s="1"/>
  <c r="Z11" i="5"/>
  <c r="AW10" i="5"/>
  <c r="AP10" i="5"/>
  <c r="AN10" i="5"/>
  <c r="AM10" i="5"/>
  <c r="AK10" i="5"/>
  <c r="AI10" i="5"/>
  <c r="AQ10" i="5" s="1"/>
  <c r="AF10" i="5"/>
  <c r="Z10" i="5"/>
  <c r="AA10" i="5" s="1"/>
  <c r="AC10" i="5" s="1"/>
  <c r="AG10" i="5" s="1"/>
  <c r="AR10" i="5" s="1"/>
  <c r="AS10" i="5" s="1"/>
  <c r="AW9" i="5"/>
  <c r="AP9" i="5"/>
  <c r="AN9" i="5"/>
  <c r="AM9" i="5"/>
  <c r="AK9" i="5"/>
  <c r="AI9" i="5"/>
  <c r="AQ9" i="5" s="1"/>
  <c r="AF9" i="5"/>
  <c r="AA9" i="5"/>
  <c r="AC9" i="5" s="1"/>
  <c r="AG9" i="5" s="1"/>
  <c r="AR9" i="5" s="1"/>
  <c r="AS9" i="5" s="1"/>
  <c r="Z9" i="5"/>
  <c r="AW8" i="5"/>
  <c r="AP8" i="5"/>
  <c r="AN8" i="5"/>
  <c r="AM8" i="5"/>
  <c r="AK8" i="5"/>
  <c r="AI8" i="5"/>
  <c r="AQ8" i="5" s="1"/>
  <c r="AF8" i="5"/>
  <c r="Z8" i="5"/>
  <c r="AA8" i="5" s="1"/>
  <c r="AC8" i="5" s="1"/>
  <c r="AG8" i="5" s="1"/>
  <c r="AW7" i="5"/>
  <c r="AP7" i="5"/>
  <c r="AN7" i="5"/>
  <c r="AM7" i="5"/>
  <c r="AK7" i="5"/>
  <c r="AI7" i="5"/>
  <c r="AQ7" i="5" s="1"/>
  <c r="AF7" i="5"/>
  <c r="AA7" i="5"/>
  <c r="AC7" i="5" s="1"/>
  <c r="AG7" i="5" s="1"/>
  <c r="Z7" i="5"/>
  <c r="AW6" i="5"/>
  <c r="AP6" i="5"/>
  <c r="AN6" i="5"/>
  <c r="AM6" i="5"/>
  <c r="AK6" i="5"/>
  <c r="AI6" i="5"/>
  <c r="AQ6" i="5" s="1"/>
  <c r="AF6" i="5"/>
  <c r="Z6" i="5"/>
  <c r="AA6" i="5" s="1"/>
  <c r="AC6" i="5" s="1"/>
  <c r="AG6" i="5" s="1"/>
  <c r="AW5" i="5"/>
  <c r="AP5" i="5"/>
  <c r="AN5" i="5"/>
  <c r="AM5" i="5"/>
  <c r="AK5" i="5"/>
  <c r="AI5" i="5"/>
  <c r="AQ5" i="5" s="1"/>
  <c r="AF5" i="5"/>
  <c r="AA5" i="5"/>
  <c r="AC5" i="5" s="1"/>
  <c r="AG5" i="5" s="1"/>
  <c r="Z5" i="5"/>
  <c r="AW4" i="5"/>
  <c r="AP4" i="5"/>
  <c r="AN4" i="5"/>
  <c r="AM4" i="5"/>
  <c r="AK4" i="5"/>
  <c r="AI4" i="5"/>
  <c r="AQ4" i="5" s="1"/>
  <c r="AF4" i="5"/>
  <c r="Z4" i="5"/>
  <c r="AA4" i="5" s="1"/>
  <c r="AC4" i="5" s="1"/>
  <c r="AG4" i="5" s="1"/>
  <c r="AR4" i="5" s="1"/>
  <c r="AS4" i="5" s="1"/>
  <c r="AW3" i="5"/>
  <c r="AP3" i="5"/>
  <c r="AN3" i="5"/>
  <c r="AM3" i="5"/>
  <c r="AK3" i="5"/>
  <c r="AI3" i="5"/>
  <c r="AQ3" i="5" s="1"/>
  <c r="AF3" i="5"/>
  <c r="AA3" i="5"/>
  <c r="AC3" i="5" s="1"/>
  <c r="AG3" i="5" s="1"/>
  <c r="AR3" i="5" s="1"/>
  <c r="AS3" i="5" s="1"/>
  <c r="Z3" i="5"/>
  <c r="AW2" i="5"/>
  <c r="AP2" i="5"/>
  <c r="AN2" i="5"/>
  <c r="AM2" i="5"/>
  <c r="AK2" i="5"/>
  <c r="AI2" i="5"/>
  <c r="AQ2" i="5" s="1"/>
  <c r="AF2" i="5"/>
  <c r="Z2" i="5"/>
  <c r="AA2" i="5" s="1"/>
  <c r="AC2" i="5" s="1"/>
  <c r="AG2" i="5" s="1"/>
  <c r="AR2" i="5" s="1"/>
  <c r="AS2" i="5" s="1"/>
  <c r="AR5" i="5" l="1"/>
  <c r="AS5" i="5" s="1"/>
  <c r="AR6" i="5"/>
  <c r="AS6" i="5" s="1"/>
  <c r="AR7" i="5"/>
  <c r="AS7" i="5" s="1"/>
  <c r="AR8" i="5"/>
  <c r="AS8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DBB2E962-8A39-42ED-8932-4E8F28FBF249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2CA83011-FA7B-4DEE-8DFE-24AD39880B9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0DF31AA9-2051-4D31-AF07-BDA3B57D8CA5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336D9B89-33F5-449C-88C8-F09FB7D75C26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1456D047-3E38-4E76-AFEF-741EB75DA0F2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2F9529CB-5BAC-47C8-A0A5-8CF933BC87B9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9F6D4850-2433-4252-95D2-9A76DCE8B322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31A9B55C-44BB-4949-9136-8B8F533BD9C3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C2935A8F-470B-4330-91ED-867BECE724AF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866A8EBD-79DD-465F-83F1-0A5D87459365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EAA3C22F-EA0C-4EAF-BC98-8F16EB3BD759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7B7DB140-AF31-4319-93B1-2A033BFFFF30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2A8199FC-45BF-4A3D-BBFC-485B71F1F1C2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10A7493-ABB3-419C-8B35-2C8DF5B2DBB6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D1313260-F6EC-4D10-AB3A-2BBBA8821669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8FA34B0C-8EAA-4174-81AC-D0670E656C40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36823D04-AC71-49BA-ACB1-DB7C9E49D86A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<sst xmlns="http://schemas.openxmlformats.org/spreadsheetml/2006/main" count="180" uniqueCount="69">
  <si>
    <t>Brand</t>
  </si>
  <si>
    <t>Package Type</t>
  </si>
  <si>
    <t>Licensor</t>
  </si>
  <si>
    <t>Normal</t>
  </si>
  <si>
    <t>Madison Park</t>
  </si>
  <si>
    <t>Opacity</t>
  </si>
  <si>
    <t>Light Filtering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</si>
  <si>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</si>
  <si>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</si>
  <si>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</si>
  <si>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</si>
  <si>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</si>
  <si>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</si>
  <si>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</si>
  <si>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</si>
  <si>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</si>
  <si>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</si>
  <si>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</si>
  <si>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</si>
  <si>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</si>
  <si>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</si>
  <si>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</si>
  <si>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</si>
  <si>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</si>
  <si>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</si>
  <si>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</si>
  <si>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</si>
  <si>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</si>
  <si>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</si>
  <si>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</si>
  <si>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</si>
  <si>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</si>
  <si>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</si>
  <si>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</si>
  <si>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</si>
  <si>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</si>
  <si>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</si>
  <si>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</si>
  <si>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</si>
  <si>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</si>
  <si>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</si>
  <si>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</si>
  <si>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</si>
  <si>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</si>
  <si>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</si>
  <si>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</si>
  <si>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</si>
  <si>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</si>
  <si>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</si>
  <si>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</si>
  <si>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</si>
  <si>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</si>
  <si>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Dropship Charge</t>
    <phoneticPr fontId="7" type="noConversion"/>
  </si>
  <si>
    <t>WINDOW PANEL</t>
    <phoneticPr fontId="7" type="noConversion"/>
  </si>
  <si>
    <t>Pair</t>
    <phoneticPr fontId="7" type="noConversion"/>
  </si>
  <si>
    <t>6303.92.2010</t>
    <phoneticPr fontId="7" type="noConversion"/>
  </si>
  <si>
    <t>100% Polyester Solid Privacy Curtain 2Pack</t>
  </si>
  <si>
    <t>100% Polyester Solid Privacy Curtain 2Pack</t>
    <phoneticPr fontId="7" type="noConversion"/>
  </si>
  <si>
    <t>Lexus Privacy Curtain</t>
    <phoneticPr fontId="7" type="noConversion"/>
  </si>
  <si>
    <t>100% Polyester</t>
    <phoneticPr fontId="7" type="noConversion"/>
  </si>
  <si>
    <t>Neutral</t>
  </si>
  <si>
    <t>Ivory</t>
    <phoneticPr fontId="7" type="noConversion"/>
  </si>
  <si>
    <t>Lexus|Lexus|Lexus</t>
    <phoneticPr fontId="7" type="noConversion"/>
  </si>
  <si>
    <t>100% polyester; 120gsm solid Privacy panel pair,rod pocket  with back tabs</t>
  </si>
  <si>
    <t>2 Window Panel 52"Wx63"L (2)</t>
  </si>
  <si>
    <t>2 Window Panel 52"Wx84"L (2)</t>
  </si>
  <si>
    <t>2 Window Panel 52"Wx95"L (2)</t>
  </si>
  <si>
    <t>2 Window Panel 52"Wx108"L (2)</t>
  </si>
  <si>
    <t>2 Window Panel 52"Wx120"L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</si>
</sst>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0" fontId="2" fillId="6" borderId="1" xfId="0" applyFont="1" applyFill="1" applyBorder="1" applyAlignment="1">
      <alignment wrapText="1"/>
    </xf>
    <xf numFmtId="0" fontId="2" fillId="6" borderId="1" xfId="0" quotePrefix="1" applyFont="1" applyFill="1" applyBorder="1" applyAlignment="1">
      <alignment wrapText="1"/>
    </xf>
    <xf numFmtId="0" fontId="0" fillId="6" borderId="1" xfId="0" applyFill="1" applyBorder="1" applyAlignment="1">
      <alignment wrapText="1"/>
    </xf>
  </cellXfs>
  <cellStyles count="6">
    <cellStyle name="Normal 2" xfId="4" xr:uid="{00000000-0005-0000-0000-000000000000}"/>
    <cellStyle name="Normal 2 18 2" xfId="1" xr:uid="{00000000-0005-0000-0000-000001000000}"/>
    <cellStyle name="Percent 2" xfId="5" xr:uid="{00000000-0005-0000-0000-000002000000}"/>
    <cellStyle name="Style 1" xfId="3" xr:uid="{00000000-0005-0000-0000-000003000000}"/>
    <cellStyle name="常规" xfId="0" builtinId="0"/>
    <cellStyle name="样式 1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11"/>
  <sheetViews>
    <sheetView tabSelected="1" topLeftCell="Y1" zoomScale="85" zoomScaleNormal="85" workbookViewId="0">
      <selection activeCell="AK21" sqref="AK21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41.5703125" style="1" customWidth="1"/>
    <col min="9" max="9" width="20.140625" style="1" customWidth="1"/>
    <col min="10" max="10" width="30.42578125" style="1" customWidth="1"/>
    <col min="11" max="11" width="30.85546875" style="42" customWidth="1"/>
    <col min="12" max="12" width="17.85546875" style="1" customWidth="1"/>
    <col min="13" max="13" width="46.85546875" style="1" customWidth="1"/>
    <col min="14" max="14" width="9.42578125" style="1" customWidth="1"/>
    <col min="15" max="15" width="11.5703125" style="1" bestFit="1" customWidth="1"/>
    <col min="16" max="16" width="18.42578125" style="1" customWidth="1"/>
    <col min="17" max="17" width="16.85546875" style="1" bestFit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7" customWidth="1"/>
    <col min="22" max="22" width="13.140625" style="37" customWidth="1"/>
    <col min="23" max="23" width="11.140625" style="37" customWidth="1"/>
    <col min="24" max="24" width="12.85546875" style="3" customWidth="1"/>
    <col min="25" max="25" width="9.42578125" style="4" customWidth="1"/>
    <col min="26" max="26" width="13" style="40" customWidth="1"/>
    <col min="27" max="27" width="14.140625" style="4" customWidth="1"/>
    <col min="28" max="28" width="13.85546875" style="1" customWidth="1"/>
    <col min="29" max="29" width="13.85546875" style="5" customWidth="1"/>
    <col min="30" max="30" width="12.570312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51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50</v>
      </c>
      <c r="S1" s="15" t="s">
        <v>20</v>
      </c>
      <c r="T1" s="16" t="s">
        <v>1</v>
      </c>
      <c r="U1" s="38" t="s">
        <v>21</v>
      </c>
      <c r="V1" s="38" t="s">
        <v>22</v>
      </c>
      <c r="W1" s="38" t="s">
        <v>23</v>
      </c>
      <c r="X1" s="17" t="s">
        <v>24</v>
      </c>
      <c r="Y1" s="18" t="s">
        <v>25</v>
      </c>
      <c r="Z1" s="41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52</v>
      </c>
      <c r="AO1" s="8" t="s">
        <v>40</v>
      </c>
      <c r="AP1" s="20" t="s">
        <v>41</v>
      </c>
      <c r="AQ1" s="20" t="s">
        <v>42</v>
      </c>
      <c r="AR1" s="22" t="s">
        <v>43</v>
      </c>
      <c r="AS1" s="23" t="s">
        <v>44</v>
      </c>
      <c r="AT1" s="7" t="s">
        <v>49</v>
      </c>
      <c r="AU1" s="23" t="s">
        <v>45</v>
      </c>
      <c r="AV1" s="24" t="s">
        <v>46</v>
      </c>
      <c r="AW1" s="23" t="s">
        <v>47</v>
      </c>
      <c r="AX1" s="18" t="s">
        <v>48</v>
      </c>
    </row>
    <row r="2" spans="1:50" ht="14.45" customHeight="1" x14ac:dyDescent="0.25">
      <c r="A2" s="25">
        <v>1</v>
      </c>
      <c r="B2" s="26"/>
      <c r="C2" s="26"/>
      <c r="D2" s="26" t="s">
        <v>4</v>
      </c>
      <c r="E2" s="26"/>
      <c r="F2" s="43" t="s">
        <v>53</v>
      </c>
      <c r="G2" s="43" t="s">
        <v>62</v>
      </c>
      <c r="H2" s="43" t="s">
        <v>57</v>
      </c>
      <c r="I2" s="43" t="s">
        <v>58</v>
      </c>
      <c r="J2" s="43" t="s">
        <v>63</v>
      </c>
      <c r="K2" s="43" t="s">
        <v>59</v>
      </c>
      <c r="L2" s="43" t="s">
        <v>6</v>
      </c>
      <c r="M2" s="43" t="s">
        <v>64</v>
      </c>
      <c r="N2" s="43" t="s">
        <v>60</v>
      </c>
      <c r="O2" s="45"/>
      <c r="P2" s="46"/>
      <c r="Q2" s="43" t="s">
        <v>54</v>
      </c>
      <c r="R2" s="27">
        <v>3.83</v>
      </c>
      <c r="S2" s="28">
        <v>3.95</v>
      </c>
      <c r="T2" s="26" t="s">
        <v>3</v>
      </c>
      <c r="U2" s="39">
        <v>30</v>
      </c>
      <c r="V2" s="39">
        <v>25</v>
      </c>
      <c r="W2" s="39">
        <v>16</v>
      </c>
      <c r="X2" s="29">
        <v>2.7</v>
      </c>
      <c r="Y2" s="30">
        <v>4</v>
      </c>
      <c r="Z2" s="44">
        <f t="shared" ref="Z2:Z9" si="0">IF(U2="","",U2*V2*W2/1000000)</f>
        <v>1.2E-2</v>
      </c>
      <c r="AA2" s="31">
        <f t="shared" ref="AA2:AA9" si="1">IF(Y2="","",67/Z2*Y2)</f>
        <v>22333</v>
      </c>
      <c r="AB2" s="26">
        <v>3800</v>
      </c>
      <c r="AC2" s="32">
        <f t="shared" ref="AC2:AC9" si="2">IF(ISERROR(AB2/AA2),"",AB2/AA2)</f>
        <v>0.17</v>
      </c>
      <c r="AD2" s="43" t="s">
        <v>55</v>
      </c>
      <c r="AE2" s="33">
        <v>0.28799999999999998</v>
      </c>
      <c r="AF2" s="32">
        <f t="shared" ref="AF2:AF9" si="3">IF(ISERROR(S2*AE2),"",S2*AE2)</f>
        <v>1.1399999999999999</v>
      </c>
      <c r="AG2" s="32">
        <f t="shared" ref="AG2:AG9" si="4">IF(ISERROR(S2+AC2+AF2),"",S2+AC2+AF2)</f>
        <v>5.26</v>
      </c>
      <c r="AH2" s="33">
        <v>0.1</v>
      </c>
      <c r="AI2" s="32">
        <f t="shared" ref="AI2:AI9" si="5">IF(ISERROR(AT2*AH2),"",AT2*AH2)</f>
        <v>1.33</v>
      </c>
      <c r="AJ2" s="33">
        <v>0.1</v>
      </c>
      <c r="AK2" s="32">
        <f t="shared" ref="AK2:AK9" si="6">IF(ISERROR(AT2*AJ2),"",AT2*AJ2)</f>
        <v>1.33</v>
      </c>
      <c r="AL2" s="33">
        <v>0.1</v>
      </c>
      <c r="AM2" s="32">
        <f t="shared" ref="AM2:AM9" si="7">IF(ISERROR(AT2*AL2),"",AT2*AL2)</f>
        <v>1.33</v>
      </c>
      <c r="AN2" s="32">
        <f t="shared" ref="AN2:AN9" si="8">IF((AU2-AT2)&lt;1.5,1.5-(AU2-AT2),0)</f>
        <v>0.83</v>
      </c>
      <c r="AO2" s="33">
        <v>8.43E-2</v>
      </c>
      <c r="AP2" s="32">
        <f t="shared" ref="AP2:AP9" si="9">IF(ISERROR(AT2*AO2),"",AT2*AO2)</f>
        <v>1.1200000000000001</v>
      </c>
      <c r="AQ2" s="32">
        <f t="shared" ref="AQ2:AQ9" si="10">IF(ISERROR(AI2+AK2+AM2+AN2+AP2),"",AI2+AK2+AM2+AN2+AP2)</f>
        <v>5.94</v>
      </c>
      <c r="AR2" s="32">
        <f t="shared" ref="AR2:AR9" si="11">IF(ISERROR(AG2+AQ2),"",AG2+AQ2)</f>
        <v>11.2</v>
      </c>
      <c r="AS2" s="34">
        <f t="shared" ref="AS2:AS9" si="12">IF(ISERROR((AT2-AR2)/AT2),"",(AT2-AR2)/AT2)</f>
        <v>0.1585</v>
      </c>
      <c r="AT2" s="35">
        <v>13.31</v>
      </c>
      <c r="AU2" s="32">
        <v>13.98</v>
      </c>
      <c r="AV2" s="35">
        <v>24.99</v>
      </c>
      <c r="AW2" s="34">
        <f t="shared" ref="AW2:AW9" si="13">IF(ISERROR((AV2-AU2)/AV2),"",(AV2-AU2)/AV2)</f>
        <v>0.44059999999999999</v>
      </c>
      <c r="AX2" s="36"/>
    </row>
    <row r="3" spans="1:50" ht="14.45" customHeight="1" x14ac:dyDescent="0.25">
      <c r="A3" s="25">
        <v>2</v>
      </c>
      <c r="B3" s="26"/>
      <c r="C3" s="26"/>
      <c r="D3" s="26" t="s">
        <v>4</v>
      </c>
      <c r="E3" s="26"/>
      <c r="F3" s="43" t="s">
        <v>53</v>
      </c>
      <c r="G3" s="43" t="s">
        <v>62</v>
      </c>
      <c r="H3" s="43" t="s">
        <v>56</v>
      </c>
      <c r="I3" s="43" t="s">
        <v>58</v>
      </c>
      <c r="J3" s="43" t="s">
        <v>63</v>
      </c>
      <c r="K3" s="43" t="s">
        <v>59</v>
      </c>
      <c r="L3" s="26" t="s">
        <v>6</v>
      </c>
      <c r="M3" s="43" t="s">
        <v>65</v>
      </c>
      <c r="N3" s="43" t="s">
        <v>60</v>
      </c>
      <c r="O3" s="45"/>
      <c r="P3" s="46"/>
      <c r="Q3" s="43" t="s">
        <v>54</v>
      </c>
      <c r="R3" s="27">
        <v>4.7</v>
      </c>
      <c r="S3" s="28">
        <v>4.8499999999999996</v>
      </c>
      <c r="T3" s="26" t="s">
        <v>3</v>
      </c>
      <c r="U3" s="39">
        <v>30</v>
      </c>
      <c r="V3" s="39">
        <v>25</v>
      </c>
      <c r="W3" s="39">
        <v>18</v>
      </c>
      <c r="X3" s="29">
        <v>3.3</v>
      </c>
      <c r="Y3" s="30">
        <v>4</v>
      </c>
      <c r="Z3" s="44">
        <f t="shared" si="0"/>
        <v>1.35E-2</v>
      </c>
      <c r="AA3" s="31">
        <f t="shared" si="1"/>
        <v>19852</v>
      </c>
      <c r="AB3" s="26">
        <v>3800</v>
      </c>
      <c r="AC3" s="32">
        <f t="shared" si="2"/>
        <v>0.19</v>
      </c>
      <c r="AD3" s="43" t="s">
        <v>55</v>
      </c>
      <c r="AE3" s="33">
        <v>0.28799999999999998</v>
      </c>
      <c r="AF3" s="32">
        <f t="shared" si="3"/>
        <v>1.4</v>
      </c>
      <c r="AG3" s="32">
        <f t="shared" si="4"/>
        <v>6.44</v>
      </c>
      <c r="AH3" s="33">
        <v>0.1</v>
      </c>
      <c r="AI3" s="32">
        <f t="shared" si="5"/>
        <v>1.44</v>
      </c>
      <c r="AJ3" s="33">
        <v>0.1</v>
      </c>
      <c r="AK3" s="32">
        <f t="shared" si="6"/>
        <v>1.44</v>
      </c>
      <c r="AL3" s="33">
        <v>0.1</v>
      </c>
      <c r="AM3" s="32">
        <f t="shared" si="7"/>
        <v>1.44</v>
      </c>
      <c r="AN3" s="32">
        <f t="shared" si="8"/>
        <v>0.78</v>
      </c>
      <c r="AO3" s="33">
        <v>8.43E-2</v>
      </c>
      <c r="AP3" s="32">
        <f t="shared" si="9"/>
        <v>1.22</v>
      </c>
      <c r="AQ3" s="32">
        <f t="shared" si="10"/>
        <v>6.32</v>
      </c>
      <c r="AR3" s="32">
        <f t="shared" si="11"/>
        <v>12.76</v>
      </c>
      <c r="AS3" s="34">
        <f t="shared" si="12"/>
        <v>0.1157</v>
      </c>
      <c r="AT3" s="35">
        <v>14.43</v>
      </c>
      <c r="AU3" s="32">
        <v>15.15</v>
      </c>
      <c r="AV3" s="35">
        <v>29.99</v>
      </c>
      <c r="AW3" s="34">
        <f t="shared" si="13"/>
        <v>0.49480000000000002</v>
      </c>
      <c r="AX3" s="36"/>
    </row>
    <row r="4" spans="1:50" ht="14.45" customHeight="1" x14ac:dyDescent="0.25">
      <c r="A4" s="25">
        <v>3</v>
      </c>
      <c r="B4" s="26"/>
      <c r="C4" s="26"/>
      <c r="D4" s="26" t="s">
        <v>4</v>
      </c>
      <c r="E4" s="26"/>
      <c r="F4" s="43" t="s">
        <v>53</v>
      </c>
      <c r="G4" s="43" t="s">
        <v>62</v>
      </c>
      <c r="H4" s="43" t="s">
        <v>56</v>
      </c>
      <c r="I4" s="43" t="s">
        <v>58</v>
      </c>
      <c r="J4" s="43" t="s">
        <v>63</v>
      </c>
      <c r="K4" s="43" t="s">
        <v>59</v>
      </c>
      <c r="L4" s="26" t="s">
        <v>6</v>
      </c>
      <c r="M4" s="43" t="s">
        <v>66</v>
      </c>
      <c r="N4" s="43" t="s">
        <v>60</v>
      </c>
      <c r="O4" s="45"/>
      <c r="P4" s="47"/>
      <c r="Q4" s="43" t="s">
        <v>54</v>
      </c>
      <c r="R4" s="27">
        <v>5.14</v>
      </c>
      <c r="S4" s="28">
        <v>5.3</v>
      </c>
      <c r="T4" s="26" t="s">
        <v>3</v>
      </c>
      <c r="U4" s="39">
        <v>30</v>
      </c>
      <c r="V4" s="39">
        <v>25</v>
      </c>
      <c r="W4" s="39">
        <v>20</v>
      </c>
      <c r="X4" s="29">
        <v>3.7</v>
      </c>
      <c r="Y4" s="30">
        <v>4</v>
      </c>
      <c r="Z4" s="44">
        <f>IF(U4="","",U4*V4*W4/1000000)</f>
        <v>1.4999999999999999E-2</v>
      </c>
      <c r="AA4" s="31">
        <f>IF(Y4="","",67/Z4*Y4)</f>
        <v>17867</v>
      </c>
      <c r="AB4" s="26">
        <v>3800</v>
      </c>
      <c r="AC4" s="32">
        <f>IF(ISERROR(AB4/AA4),"",AB4/AA4)</f>
        <v>0.21</v>
      </c>
      <c r="AD4" s="43" t="s">
        <v>55</v>
      </c>
      <c r="AE4" s="33">
        <v>0.28799999999999998</v>
      </c>
      <c r="AF4" s="32">
        <f>IF(ISERROR(S4*AE4),"",S4*AE4)</f>
        <v>1.53</v>
      </c>
      <c r="AG4" s="32">
        <f>IF(ISERROR(S4+AC4+AF4),"",S4+AC4+AF4)</f>
        <v>7.04</v>
      </c>
      <c r="AH4" s="33">
        <v>0.1</v>
      </c>
      <c r="AI4" s="32">
        <f>IF(ISERROR(AT4*AH4),"",AT4*AH4)</f>
        <v>1.72</v>
      </c>
      <c r="AJ4" s="33">
        <v>0.1</v>
      </c>
      <c r="AK4" s="32">
        <f>IF(ISERROR(AT4*AJ4),"",AT4*AJ4)</f>
        <v>1.72</v>
      </c>
      <c r="AL4" s="33">
        <v>0.1</v>
      </c>
      <c r="AM4" s="32">
        <f>IF(ISERROR(AT4*AL4),"",AT4*AL4)</f>
        <v>1.72</v>
      </c>
      <c r="AN4" s="32">
        <f>IF((AU4-AT4)&lt;1.5,1.5-(AU4-AT4),0)</f>
        <v>0.64</v>
      </c>
      <c r="AO4" s="33">
        <v>8.43E-2</v>
      </c>
      <c r="AP4" s="32">
        <f>IF(ISERROR(AT4*AO4),"",AT4*AO4)</f>
        <v>1.45</v>
      </c>
      <c r="AQ4" s="32">
        <f>IF(ISERROR(AI4+AK4+AM4+AN4+AP4),"",AI4+AK4+AM4+AN4+AP4)</f>
        <v>7.25</v>
      </c>
      <c r="AR4" s="32">
        <f>IF(ISERROR(AG4+AQ4),"",AG4+AQ4)</f>
        <v>14.29</v>
      </c>
      <c r="AS4" s="34">
        <f>IF(ISERROR((AT4-AR4)/AT4),"",(AT4-AR4)/AT4)</f>
        <v>0.1706</v>
      </c>
      <c r="AT4" s="35">
        <v>17.23</v>
      </c>
      <c r="AU4" s="32">
        <v>18.09</v>
      </c>
      <c r="AV4" s="35">
        <v>34.99</v>
      </c>
      <c r="AW4" s="34">
        <f>IF(ISERROR((AV4-AU4)/AV4),"",(AV4-AU4)/AV4)</f>
        <v>0.48299999999999998</v>
      </c>
      <c r="AX4" s="36"/>
    </row>
    <row r="5" spans="1:50" ht="14.45" customHeight="1" x14ac:dyDescent="0.25">
      <c r="A5" s="25">
        <v>4</v>
      </c>
      <c r="B5" s="26"/>
      <c r="C5" s="26"/>
      <c r="D5" s="26" t="s">
        <v>4</v>
      </c>
      <c r="E5" s="26"/>
      <c r="F5" s="43" t="s">
        <v>53</v>
      </c>
      <c r="G5" s="43" t="s">
        <v>62</v>
      </c>
      <c r="H5" s="43" t="s">
        <v>56</v>
      </c>
      <c r="I5" s="43" t="s">
        <v>58</v>
      </c>
      <c r="J5" s="43" t="s">
        <v>63</v>
      </c>
      <c r="K5" s="43" t="s">
        <v>59</v>
      </c>
      <c r="L5" s="26" t="s">
        <v>6</v>
      </c>
      <c r="M5" s="43" t="s">
        <v>67</v>
      </c>
      <c r="N5" s="43" t="s">
        <v>60</v>
      </c>
      <c r="O5" s="45"/>
      <c r="P5" s="46"/>
      <c r="Q5" s="43" t="s">
        <v>54</v>
      </c>
      <c r="R5" s="27">
        <v>5.63</v>
      </c>
      <c r="S5" s="28">
        <v>5.8</v>
      </c>
      <c r="T5" s="26" t="s">
        <v>3</v>
      </c>
      <c r="U5" s="39">
        <v>30</v>
      </c>
      <c r="V5" s="39">
        <v>25</v>
      </c>
      <c r="W5" s="39">
        <v>21</v>
      </c>
      <c r="X5" s="29">
        <v>4.0999999999999996</v>
      </c>
      <c r="Y5" s="30">
        <v>4</v>
      </c>
      <c r="Z5" s="44">
        <f t="shared" si="0"/>
        <v>1.575E-2</v>
      </c>
      <c r="AA5" s="31">
        <f t="shared" si="1"/>
        <v>17016</v>
      </c>
      <c r="AB5" s="26">
        <v>3800</v>
      </c>
      <c r="AC5" s="32">
        <f t="shared" si="2"/>
        <v>0.22</v>
      </c>
      <c r="AD5" s="43" t="s">
        <v>55</v>
      </c>
      <c r="AE5" s="33">
        <v>0.28799999999999998</v>
      </c>
      <c r="AF5" s="32">
        <f t="shared" si="3"/>
        <v>1.67</v>
      </c>
      <c r="AG5" s="32">
        <f t="shared" si="4"/>
        <v>7.69</v>
      </c>
      <c r="AH5" s="33">
        <v>0.1</v>
      </c>
      <c r="AI5" s="32">
        <f t="shared" si="5"/>
        <v>1.9</v>
      </c>
      <c r="AJ5" s="33">
        <v>0.1</v>
      </c>
      <c r="AK5" s="32">
        <f t="shared" si="6"/>
        <v>1.9</v>
      </c>
      <c r="AL5" s="33">
        <v>0.1</v>
      </c>
      <c r="AM5" s="32">
        <f t="shared" si="7"/>
        <v>1.9</v>
      </c>
      <c r="AN5" s="32">
        <f t="shared" si="8"/>
        <v>0.55000000000000004</v>
      </c>
      <c r="AO5" s="33">
        <v>8.43E-2</v>
      </c>
      <c r="AP5" s="32">
        <f t="shared" si="9"/>
        <v>1.6</v>
      </c>
      <c r="AQ5" s="32">
        <f t="shared" si="10"/>
        <v>7.85</v>
      </c>
      <c r="AR5" s="32">
        <f t="shared" si="11"/>
        <v>15.54</v>
      </c>
      <c r="AS5" s="34">
        <f t="shared" si="12"/>
        <v>0.18079999999999999</v>
      </c>
      <c r="AT5" s="35">
        <v>18.97</v>
      </c>
      <c r="AU5" s="32">
        <v>19.920000000000002</v>
      </c>
      <c r="AV5" s="35">
        <v>43.99</v>
      </c>
      <c r="AW5" s="34">
        <f t="shared" si="13"/>
        <v>0.54720000000000002</v>
      </c>
      <c r="AX5" s="36"/>
    </row>
    <row r="6" spans="1:50" ht="14.45" customHeight="1" x14ac:dyDescent="0.25">
      <c r="A6" s="25">
        <v>5</v>
      </c>
      <c r="B6" s="26"/>
      <c r="C6" s="26"/>
      <c r="D6" s="26" t="s">
        <v>4</v>
      </c>
      <c r="E6" s="26"/>
      <c r="F6" s="43" t="s">
        <v>53</v>
      </c>
      <c r="G6" s="43" t="s">
        <v>62</v>
      </c>
      <c r="H6" s="43" t="s">
        <v>56</v>
      </c>
      <c r="I6" s="43" t="s">
        <v>58</v>
      </c>
      <c r="J6" s="43" t="s">
        <v>63</v>
      </c>
      <c r="K6" s="43" t="s">
        <v>59</v>
      </c>
      <c r="L6" s="26" t="s">
        <v>6</v>
      </c>
      <c r="M6" s="43" t="s">
        <v>68</v>
      </c>
      <c r="N6" s="43" t="s">
        <v>60</v>
      </c>
      <c r="O6" s="45"/>
      <c r="P6" s="46"/>
      <c r="Q6" s="43" t="s">
        <v>54</v>
      </c>
      <c r="R6" s="27">
        <v>6.06</v>
      </c>
      <c r="S6" s="28">
        <v>6.25</v>
      </c>
      <c r="T6" s="26" t="s">
        <v>3</v>
      </c>
      <c r="U6" s="39">
        <v>30</v>
      </c>
      <c r="V6" s="39">
        <v>25</v>
      </c>
      <c r="W6" s="39">
        <v>23</v>
      </c>
      <c r="X6" s="29">
        <v>4.5</v>
      </c>
      <c r="Y6" s="30">
        <v>4</v>
      </c>
      <c r="Z6" s="44">
        <f t="shared" si="0"/>
        <v>1.7250000000000001E-2</v>
      </c>
      <c r="AA6" s="31">
        <f t="shared" si="1"/>
        <v>15536</v>
      </c>
      <c r="AB6" s="26">
        <v>3800</v>
      </c>
      <c r="AC6" s="32">
        <f t="shared" si="2"/>
        <v>0.24</v>
      </c>
      <c r="AD6" s="43" t="s">
        <v>55</v>
      </c>
      <c r="AE6" s="33">
        <v>0.28799999999999998</v>
      </c>
      <c r="AF6" s="32">
        <f t="shared" si="3"/>
        <v>1.8</v>
      </c>
      <c r="AG6" s="32">
        <f t="shared" si="4"/>
        <v>8.2899999999999991</v>
      </c>
      <c r="AH6" s="33">
        <v>0.1</v>
      </c>
      <c r="AI6" s="32">
        <f t="shared" si="5"/>
        <v>2.12</v>
      </c>
      <c r="AJ6" s="33">
        <v>0.1</v>
      </c>
      <c r="AK6" s="32">
        <f t="shared" si="6"/>
        <v>2.12</v>
      </c>
      <c r="AL6" s="33">
        <v>0.1</v>
      </c>
      <c r="AM6" s="32">
        <f t="shared" si="7"/>
        <v>2.12</v>
      </c>
      <c r="AN6" s="32">
        <f t="shared" si="8"/>
        <v>0.44</v>
      </c>
      <c r="AO6" s="33">
        <v>8.43E-2</v>
      </c>
      <c r="AP6" s="32">
        <f t="shared" si="9"/>
        <v>1.79</v>
      </c>
      <c r="AQ6" s="32">
        <f t="shared" si="10"/>
        <v>8.59</v>
      </c>
      <c r="AR6" s="32">
        <f t="shared" si="11"/>
        <v>16.88</v>
      </c>
      <c r="AS6" s="34">
        <f t="shared" si="12"/>
        <v>0.2041</v>
      </c>
      <c r="AT6" s="35">
        <v>21.21</v>
      </c>
      <c r="AU6" s="32">
        <v>22.27</v>
      </c>
      <c r="AV6" s="35">
        <v>49.99</v>
      </c>
      <c r="AW6" s="34">
        <f t="shared" si="13"/>
        <v>0.55449999999999999</v>
      </c>
      <c r="AX6" s="36"/>
    </row>
    <row r="7" spans="1:50" ht="14.45" customHeight="1" x14ac:dyDescent="0.25">
      <c r="A7" s="25">
        <v>6</v>
      </c>
      <c r="B7" s="26"/>
      <c r="C7" s="26"/>
      <c r="D7" s="26" t="s">
        <v>4</v>
      </c>
      <c r="E7" s="26"/>
      <c r="F7" s="43" t="s">
        <v>53</v>
      </c>
      <c r="G7" s="43" t="s">
        <v>62</v>
      </c>
      <c r="H7" s="43" t="s">
        <v>56</v>
      </c>
      <c r="I7" s="43" t="s">
        <v>58</v>
      </c>
      <c r="J7" s="43" t="s">
        <v>63</v>
      </c>
      <c r="K7" s="43" t="s">
        <v>59</v>
      </c>
      <c r="L7" s="26" t="s">
        <v>6</v>
      </c>
      <c r="M7" s="43" t="s">
        <v>64</v>
      </c>
      <c r="N7" s="43" t="s">
        <v>61</v>
      </c>
      <c r="O7" s="47"/>
      <c r="P7" s="47"/>
      <c r="Q7" s="43" t="s">
        <v>54</v>
      </c>
      <c r="R7" s="27">
        <v>3.83</v>
      </c>
      <c r="S7" s="28">
        <v>3.95</v>
      </c>
      <c r="T7" s="26" t="s">
        <v>3</v>
      </c>
      <c r="U7" s="39">
        <v>30</v>
      </c>
      <c r="V7" s="39">
        <v>25</v>
      </c>
      <c r="W7" s="39">
        <v>16</v>
      </c>
      <c r="X7" s="29">
        <v>2.7</v>
      </c>
      <c r="Y7" s="30">
        <v>4</v>
      </c>
      <c r="Z7" s="44">
        <f t="shared" si="0"/>
        <v>1.2E-2</v>
      </c>
      <c r="AA7" s="31">
        <f t="shared" si="1"/>
        <v>22333</v>
      </c>
      <c r="AB7" s="26">
        <v>3800</v>
      </c>
      <c r="AC7" s="32">
        <f t="shared" si="2"/>
        <v>0.17</v>
      </c>
      <c r="AD7" s="43" t="s">
        <v>55</v>
      </c>
      <c r="AE7" s="33">
        <v>0.28799999999999998</v>
      </c>
      <c r="AF7" s="32">
        <f t="shared" si="3"/>
        <v>1.1399999999999999</v>
      </c>
      <c r="AG7" s="32">
        <f t="shared" si="4"/>
        <v>5.26</v>
      </c>
      <c r="AH7" s="33">
        <v>0.1</v>
      </c>
      <c r="AI7" s="32">
        <f t="shared" si="5"/>
        <v>1.33</v>
      </c>
      <c r="AJ7" s="33">
        <v>0.1</v>
      </c>
      <c r="AK7" s="32">
        <f t="shared" si="6"/>
        <v>1.33</v>
      </c>
      <c r="AL7" s="33">
        <v>0.1</v>
      </c>
      <c r="AM7" s="32">
        <f t="shared" si="7"/>
        <v>1.33</v>
      </c>
      <c r="AN7" s="32">
        <f t="shared" si="8"/>
        <v>0.83</v>
      </c>
      <c r="AO7" s="33">
        <v>8.43E-2</v>
      </c>
      <c r="AP7" s="32">
        <f t="shared" si="9"/>
        <v>1.1200000000000001</v>
      </c>
      <c r="AQ7" s="32">
        <f t="shared" si="10"/>
        <v>5.94</v>
      </c>
      <c r="AR7" s="32">
        <f t="shared" si="11"/>
        <v>11.2</v>
      </c>
      <c r="AS7" s="34">
        <f t="shared" si="12"/>
        <v>0.1585</v>
      </c>
      <c r="AT7" s="35">
        <v>13.31</v>
      </c>
      <c r="AU7" s="32">
        <v>13.98</v>
      </c>
      <c r="AV7" s="35">
        <v>24.99</v>
      </c>
      <c r="AW7" s="34">
        <f t="shared" si="13"/>
        <v>0.44059999999999999</v>
      </c>
      <c r="AX7" s="36"/>
    </row>
    <row r="8" spans="1:50" ht="14.45" customHeight="1" x14ac:dyDescent="0.25">
      <c r="A8" s="25">
        <v>7</v>
      </c>
      <c r="B8" s="26"/>
      <c r="C8" s="26"/>
      <c r="D8" s="26" t="s">
        <v>4</v>
      </c>
      <c r="E8" s="26"/>
      <c r="F8" s="43" t="s">
        <v>53</v>
      </c>
      <c r="G8" s="43" t="s">
        <v>62</v>
      </c>
      <c r="H8" s="43" t="s">
        <v>56</v>
      </c>
      <c r="I8" s="43" t="s">
        <v>58</v>
      </c>
      <c r="J8" s="43" t="s">
        <v>63</v>
      </c>
      <c r="K8" s="43" t="s">
        <v>59</v>
      </c>
      <c r="L8" s="26" t="s">
        <v>6</v>
      </c>
      <c r="M8" s="43" t="s">
        <v>65</v>
      </c>
      <c r="N8" s="43" t="s">
        <v>61</v>
      </c>
      <c r="O8" s="45"/>
      <c r="P8" s="46"/>
      <c r="Q8" s="43" t="s">
        <v>54</v>
      </c>
      <c r="R8" s="27">
        <v>4.7</v>
      </c>
      <c r="S8" s="28">
        <v>4.8499999999999996</v>
      </c>
      <c r="T8" s="26" t="s">
        <v>3</v>
      </c>
      <c r="U8" s="39">
        <v>30</v>
      </c>
      <c r="V8" s="39">
        <v>25</v>
      </c>
      <c r="W8" s="39">
        <v>18</v>
      </c>
      <c r="X8" s="29">
        <v>3.3</v>
      </c>
      <c r="Y8" s="30">
        <v>4</v>
      </c>
      <c r="Z8" s="44">
        <f t="shared" si="0"/>
        <v>1.35E-2</v>
      </c>
      <c r="AA8" s="31">
        <f t="shared" si="1"/>
        <v>19852</v>
      </c>
      <c r="AB8" s="26">
        <v>3800</v>
      </c>
      <c r="AC8" s="32">
        <f t="shared" si="2"/>
        <v>0.19</v>
      </c>
      <c r="AD8" s="43" t="s">
        <v>55</v>
      </c>
      <c r="AE8" s="33">
        <v>0.28799999999999998</v>
      </c>
      <c r="AF8" s="32">
        <f t="shared" si="3"/>
        <v>1.4</v>
      </c>
      <c r="AG8" s="32">
        <f t="shared" si="4"/>
        <v>6.44</v>
      </c>
      <c r="AH8" s="33">
        <v>0.1</v>
      </c>
      <c r="AI8" s="32">
        <f t="shared" si="5"/>
        <v>1.44</v>
      </c>
      <c r="AJ8" s="33">
        <v>0.1</v>
      </c>
      <c r="AK8" s="32">
        <f t="shared" si="6"/>
        <v>1.44</v>
      </c>
      <c r="AL8" s="33">
        <v>0.1</v>
      </c>
      <c r="AM8" s="32">
        <f t="shared" si="7"/>
        <v>1.44</v>
      </c>
      <c r="AN8" s="32">
        <f t="shared" si="8"/>
        <v>0.78</v>
      </c>
      <c r="AO8" s="33">
        <v>8.43E-2</v>
      </c>
      <c r="AP8" s="32">
        <f t="shared" si="9"/>
        <v>1.22</v>
      </c>
      <c r="AQ8" s="32">
        <f t="shared" si="10"/>
        <v>6.32</v>
      </c>
      <c r="AR8" s="32">
        <f t="shared" si="11"/>
        <v>12.76</v>
      </c>
      <c r="AS8" s="34">
        <f t="shared" si="12"/>
        <v>0.1157</v>
      </c>
      <c r="AT8" s="35">
        <v>14.43</v>
      </c>
      <c r="AU8" s="32">
        <v>15.15</v>
      </c>
      <c r="AV8" s="35">
        <v>29.99</v>
      </c>
      <c r="AW8" s="34">
        <f t="shared" si="13"/>
        <v>0.49480000000000002</v>
      </c>
      <c r="AX8" s="36"/>
    </row>
    <row r="9" spans="1:50" ht="14.45" customHeight="1" x14ac:dyDescent="0.25">
      <c r="A9" s="25">
        <v>8</v>
      </c>
      <c r="B9" s="26"/>
      <c r="C9" s="26"/>
      <c r="D9" s="26" t="s">
        <v>4</v>
      </c>
      <c r="E9" s="26"/>
      <c r="F9" s="43" t="s">
        <v>53</v>
      </c>
      <c r="G9" s="43" t="s">
        <v>62</v>
      </c>
      <c r="H9" s="43" t="s">
        <v>56</v>
      </c>
      <c r="I9" s="43" t="s">
        <v>58</v>
      </c>
      <c r="J9" s="43" t="s">
        <v>63</v>
      </c>
      <c r="K9" s="43" t="s">
        <v>59</v>
      </c>
      <c r="L9" s="26" t="s">
        <v>6</v>
      </c>
      <c r="M9" s="43" t="s">
        <v>66</v>
      </c>
      <c r="N9" s="43" t="s">
        <v>61</v>
      </c>
      <c r="O9" s="45"/>
      <c r="P9" s="46"/>
      <c r="Q9" s="43" t="s">
        <v>54</v>
      </c>
      <c r="R9" s="27">
        <v>5.14</v>
      </c>
      <c r="S9" s="28">
        <v>5.3</v>
      </c>
      <c r="T9" s="26" t="s">
        <v>3</v>
      </c>
      <c r="U9" s="39">
        <v>30</v>
      </c>
      <c r="V9" s="39">
        <v>25</v>
      </c>
      <c r="W9" s="39">
        <v>20</v>
      </c>
      <c r="X9" s="29">
        <v>3.7</v>
      </c>
      <c r="Y9" s="30">
        <v>4</v>
      </c>
      <c r="Z9" s="44">
        <f t="shared" si="0"/>
        <v>1.4999999999999999E-2</v>
      </c>
      <c r="AA9" s="31">
        <f t="shared" si="1"/>
        <v>17867</v>
      </c>
      <c r="AB9" s="26">
        <v>3800</v>
      </c>
      <c r="AC9" s="32">
        <f t="shared" si="2"/>
        <v>0.21</v>
      </c>
      <c r="AD9" s="43" t="s">
        <v>55</v>
      </c>
      <c r="AE9" s="33">
        <v>0.28799999999999998</v>
      </c>
      <c r="AF9" s="32">
        <f t="shared" si="3"/>
        <v>1.53</v>
      </c>
      <c r="AG9" s="32">
        <f t="shared" si="4"/>
        <v>7.04</v>
      </c>
      <c r="AH9" s="33">
        <v>0.1</v>
      </c>
      <c r="AI9" s="32">
        <f t="shared" si="5"/>
        <v>1.72</v>
      </c>
      <c r="AJ9" s="33">
        <v>0.1</v>
      </c>
      <c r="AK9" s="32">
        <f t="shared" si="6"/>
        <v>1.72</v>
      </c>
      <c r="AL9" s="33">
        <v>0.1</v>
      </c>
      <c r="AM9" s="32">
        <f t="shared" si="7"/>
        <v>1.72</v>
      </c>
      <c r="AN9" s="32">
        <f t="shared" si="8"/>
        <v>0.64</v>
      </c>
      <c r="AO9" s="33">
        <v>8.43E-2</v>
      </c>
      <c r="AP9" s="32">
        <f t="shared" si="9"/>
        <v>1.45</v>
      </c>
      <c r="AQ9" s="32">
        <f t="shared" si="10"/>
        <v>7.25</v>
      </c>
      <c r="AR9" s="32">
        <f t="shared" si="11"/>
        <v>14.29</v>
      </c>
      <c r="AS9" s="34">
        <f t="shared" si="12"/>
        <v>0.1706</v>
      </c>
      <c r="AT9" s="35">
        <v>17.23</v>
      </c>
      <c r="AU9" s="32">
        <v>18.09</v>
      </c>
      <c r="AV9" s="35">
        <v>34.99</v>
      </c>
      <c r="AW9" s="34">
        <f t="shared" si="13"/>
        <v>0.48299999999999998</v>
      </c>
      <c r="AX9" s="36"/>
    </row>
    <row r="10" spans="1:50" ht="14.45" customHeight="1" x14ac:dyDescent="0.25">
      <c r="A10" s="25">
        <v>9</v>
      </c>
      <c r="B10" s="26"/>
      <c r="C10" s="26"/>
      <c r="D10" s="26" t="s">
        <v>4</v>
      </c>
      <c r="E10" s="26"/>
      <c r="F10" s="43" t="s">
        <v>53</v>
      </c>
      <c r="G10" s="43" t="s">
        <v>62</v>
      </c>
      <c r="H10" s="43" t="s">
        <v>56</v>
      </c>
      <c r="I10" s="43" t="s">
        <v>58</v>
      </c>
      <c r="J10" s="43" t="s">
        <v>63</v>
      </c>
      <c r="K10" s="43" t="s">
        <v>59</v>
      </c>
      <c r="L10" s="26" t="s">
        <v>6</v>
      </c>
      <c r="M10" s="43" t="s">
        <v>67</v>
      </c>
      <c r="N10" s="43" t="s">
        <v>61</v>
      </c>
      <c r="O10" s="45"/>
      <c r="P10" s="47"/>
      <c r="Q10" s="43" t="s">
        <v>54</v>
      </c>
      <c r="R10" s="27">
        <v>5.63</v>
      </c>
      <c r="S10" s="28">
        <v>5.8</v>
      </c>
      <c r="T10" s="26" t="s">
        <v>3</v>
      </c>
      <c r="U10" s="39">
        <v>30</v>
      </c>
      <c r="V10" s="39">
        <v>25</v>
      </c>
      <c r="W10" s="39">
        <v>21</v>
      </c>
      <c r="X10" s="29">
        <v>4.0999999999999996</v>
      </c>
      <c r="Y10" s="30">
        <v>4</v>
      </c>
      <c r="Z10" s="44">
        <f>IF(U10="","",U10*V10*W10/1000000)</f>
        <v>1.575E-2</v>
      </c>
      <c r="AA10" s="31">
        <f>IF(Y10="","",67/Z10*Y10)</f>
        <v>17016</v>
      </c>
      <c r="AB10" s="26">
        <v>3800</v>
      </c>
      <c r="AC10" s="32">
        <f>IF(ISERROR(AB10/AA10),"",AB10/AA10)</f>
        <v>0.22</v>
      </c>
      <c r="AD10" s="43" t="s">
        <v>55</v>
      </c>
      <c r="AE10" s="33">
        <v>0.28799999999999998</v>
      </c>
      <c r="AF10" s="32">
        <f>IF(ISERROR(S10*AE10),"",S10*AE10)</f>
        <v>1.67</v>
      </c>
      <c r="AG10" s="32">
        <f>IF(ISERROR(S10+AC10+AF10),"",S10+AC10+AF10)</f>
        <v>7.69</v>
      </c>
      <c r="AH10" s="33">
        <v>0.1</v>
      </c>
      <c r="AI10" s="32">
        <f>IF(ISERROR(AT10*AH10),"",AT10*AH10)</f>
        <v>1.9</v>
      </c>
      <c r="AJ10" s="33">
        <v>0.1</v>
      </c>
      <c r="AK10" s="32">
        <f>IF(ISERROR(AT10*AJ10),"",AT10*AJ10)</f>
        <v>1.9</v>
      </c>
      <c r="AL10" s="33">
        <v>0.1</v>
      </c>
      <c r="AM10" s="32">
        <f>IF(ISERROR(AT10*AL10),"",AT10*AL10)</f>
        <v>1.9</v>
      </c>
      <c r="AN10" s="32">
        <f>IF((AU10-AT10)&lt;1.5,1.5-(AU10-AT10),0)</f>
        <v>0.55000000000000004</v>
      </c>
      <c r="AO10" s="33">
        <v>8.43E-2</v>
      </c>
      <c r="AP10" s="32">
        <f>IF(ISERROR(AT10*AO10),"",AT10*AO10)</f>
        <v>1.6</v>
      </c>
      <c r="AQ10" s="32">
        <f>IF(ISERROR(AI10+AK10+AM10+AN10+AP10),"",AI10+AK10+AM10+AN10+AP10)</f>
        <v>7.85</v>
      </c>
      <c r="AR10" s="32">
        <f>IF(ISERROR(AG10+AQ10),"",AG10+AQ10)</f>
        <v>15.54</v>
      </c>
      <c r="AS10" s="34">
        <f>IF(ISERROR((AT10-AR10)/AT10),"",(AT10-AR10)/AT10)</f>
        <v>0.18079999999999999</v>
      </c>
      <c r="AT10" s="35">
        <v>18.97</v>
      </c>
      <c r="AU10" s="32">
        <v>19.920000000000002</v>
      </c>
      <c r="AV10" s="35">
        <v>43.99</v>
      </c>
      <c r="AW10" s="34">
        <f>IF(ISERROR((AV10-AU10)/AV10),"",(AV10-AU10)/AV10)</f>
        <v>0.54720000000000002</v>
      </c>
      <c r="AX10" s="36"/>
    </row>
    <row r="11" spans="1:50" ht="14.45" customHeight="1" x14ac:dyDescent="0.25">
      <c r="A11" s="25">
        <v>10</v>
      </c>
      <c r="B11" s="26"/>
      <c r="C11" s="26"/>
      <c r="D11" s="26" t="s">
        <v>4</v>
      </c>
      <c r="E11" s="26"/>
      <c r="F11" s="43" t="s">
        <v>53</v>
      </c>
      <c r="G11" s="43" t="s">
        <v>62</v>
      </c>
      <c r="H11" s="43" t="s">
        <v>56</v>
      </c>
      <c r="I11" s="43" t="s">
        <v>58</v>
      </c>
      <c r="J11" s="43" t="s">
        <v>63</v>
      </c>
      <c r="K11" s="43" t="s">
        <v>59</v>
      </c>
      <c r="L11" s="26" t="s">
        <v>6</v>
      </c>
      <c r="M11" s="43" t="s">
        <v>68</v>
      </c>
      <c r="N11" s="43" t="s">
        <v>61</v>
      </c>
      <c r="O11" s="45"/>
      <c r="P11" s="46"/>
      <c r="Q11" s="43" t="s">
        <v>54</v>
      </c>
      <c r="R11" s="27">
        <v>6.06</v>
      </c>
      <c r="S11" s="28">
        <v>6.25</v>
      </c>
      <c r="T11" s="26" t="s">
        <v>3</v>
      </c>
      <c r="U11" s="39">
        <v>30</v>
      </c>
      <c r="V11" s="39">
        <v>25</v>
      </c>
      <c r="W11" s="39">
        <v>23</v>
      </c>
      <c r="X11" s="29">
        <v>4.5</v>
      </c>
      <c r="Y11" s="30">
        <v>4</v>
      </c>
      <c r="Z11" s="44">
        <f t="shared" ref="Z11" si="14">IF(U11="","",U11*V11*W11/1000000)</f>
        <v>1.7250000000000001E-2</v>
      </c>
      <c r="AA11" s="31">
        <f t="shared" ref="AA11" si="15">IF(Y11="","",67/Z11*Y11)</f>
        <v>15536</v>
      </c>
      <c r="AB11" s="26">
        <v>3800</v>
      </c>
      <c r="AC11" s="32">
        <f t="shared" ref="AC11" si="16">IF(ISERROR(AB11/AA11),"",AB11/AA11)</f>
        <v>0.24</v>
      </c>
      <c r="AD11" s="43" t="s">
        <v>55</v>
      </c>
      <c r="AE11" s="33">
        <v>0.28799999999999998</v>
      </c>
      <c r="AF11" s="32">
        <f t="shared" ref="AF11" si="17">IF(ISERROR(S11*AE11),"",S11*AE11)</f>
        <v>1.8</v>
      </c>
      <c r="AG11" s="32">
        <f t="shared" ref="AG11" si="18">IF(ISERROR(S11+AC11+AF11),"",S11+AC11+AF11)</f>
        <v>8.2899999999999991</v>
      </c>
      <c r="AH11" s="33">
        <v>0.1</v>
      </c>
      <c r="AI11" s="32">
        <f t="shared" ref="AI11" si="19">IF(ISERROR(AT11*AH11),"",AT11*AH11)</f>
        <v>2.12</v>
      </c>
      <c r="AJ11" s="33">
        <v>0.1</v>
      </c>
      <c r="AK11" s="32">
        <f t="shared" ref="AK11" si="20">IF(ISERROR(AT11*AJ11),"",AT11*AJ11)</f>
        <v>2.12</v>
      </c>
      <c r="AL11" s="33">
        <v>0.1</v>
      </c>
      <c r="AM11" s="32">
        <f t="shared" ref="AM11" si="21">IF(ISERROR(AT11*AL11),"",AT11*AL11)</f>
        <v>2.12</v>
      </c>
      <c r="AN11" s="32">
        <f t="shared" ref="AN11" si="22">IF((AU11-AT11)&lt;1.5,1.5-(AU11-AT11),0)</f>
        <v>0.44</v>
      </c>
      <c r="AO11" s="33">
        <v>8.43E-2</v>
      </c>
      <c r="AP11" s="32">
        <f t="shared" ref="AP11" si="23">IF(ISERROR(AT11*AO11),"",AT11*AO11)</f>
        <v>1.79</v>
      </c>
      <c r="AQ11" s="32">
        <f t="shared" ref="AQ11" si="24">IF(ISERROR(AI11+AK11+AM11+AN11+AP11),"",AI11+AK11+AM11+AN11+AP11)</f>
        <v>8.59</v>
      </c>
      <c r="AR11" s="32">
        <f t="shared" ref="AR11" si="25">IF(ISERROR(AG11+AQ11),"",AG11+AQ11)</f>
        <v>16.88</v>
      </c>
      <c r="AS11" s="34">
        <f t="shared" ref="AS11" si="26">IF(ISERROR((AT11-AR11)/AT11),"",(AT11-AR11)/AT11)</f>
        <v>0.2041</v>
      </c>
      <c r="AT11" s="35">
        <v>21.21</v>
      </c>
      <c r="AU11" s="32">
        <v>22.27</v>
      </c>
      <c r="AV11" s="35">
        <v>49.99</v>
      </c>
      <c r="AW11" s="34">
        <f t="shared" ref="AW11" si="27">IF(ISERROR((AV11-AU11)/AV11),"",(AV11-AU11)/AV11)</f>
        <v>0.55449999999999999</v>
      </c>
      <c r="AX11" s="36"/>
    </row>
  </sheetData>
  <sheetProtection insertRows="0" deleteRows="0" sort="0"/>
  <protectedRanges>
    <protectedRange sqref="A12:J88 L12:AX88" name="Range1"/>
    <protectedRange sqref="K12:K99" name="Range1_1"/>
    <protectedRange sqref="AT1 AO1 A2:E11 G2:AX11" name="Range1_3"/>
    <protectedRange sqref="F2:F11" name="Range1_5_1"/>
  </protectedRanges>
  <phoneticPr fontId="7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2026-04-24T02:15:55Z</dcterms:modified>
</cp:coreProperties>
</file>