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Item!$A$1:$BE$17</definedName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'[18]X-LIST'!$G$2:$G$7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'[18]X-LIST'!$C$2:$C$7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[19]a!$A$10:$B$35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>#REF!</definedName>
    <definedName name="QSFOB">[20]Q1!$C$38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[17]Mapping!$AL$2:$AL$3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'[21]Page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7" i="1" l="1"/>
  <c r="AZ17" i="1"/>
  <c r="BB17" i="1" s="1"/>
  <c r="AU17" i="1"/>
  <c r="AR17" i="1"/>
  <c r="AP17" i="1"/>
  <c r="AN17" i="1"/>
  <c r="AL17" i="1"/>
  <c r="AK17" i="1"/>
  <c r="AI17" i="1"/>
  <c r="AE17" i="1"/>
  <c r="AF17" i="1" s="1"/>
  <c r="Y17" i="1"/>
  <c r="AA17" i="1" s="1"/>
  <c r="AC17" i="1" s="1"/>
  <c r="Q17" i="1"/>
  <c r="BE16" i="1"/>
  <c r="AZ16" i="1"/>
  <c r="BB16" i="1" s="1"/>
  <c r="AU16" i="1"/>
  <c r="AR16" i="1"/>
  <c r="AP16" i="1"/>
  <c r="AN16" i="1"/>
  <c r="AK16" i="1"/>
  <c r="AI16" i="1"/>
  <c r="AE16" i="1"/>
  <c r="AF16" i="1" s="1"/>
  <c r="AA16" i="1"/>
  <c r="AC16" i="1" s="1"/>
  <c r="Y16" i="1"/>
  <c r="Q16" i="1"/>
  <c r="BE15" i="1"/>
  <c r="AZ15" i="1"/>
  <c r="BB15" i="1" s="1"/>
  <c r="AU15" i="1"/>
  <c r="AR15" i="1"/>
  <c r="AP15" i="1"/>
  <c r="AN15" i="1"/>
  <c r="AK15" i="1"/>
  <c r="AI15" i="1"/>
  <c r="AE15" i="1"/>
  <c r="AF15" i="1" s="1"/>
  <c r="Y15" i="1"/>
  <c r="AA15" i="1" s="1"/>
  <c r="AC15" i="1" s="1"/>
  <c r="Q15" i="1"/>
  <c r="BE14" i="1"/>
  <c r="AZ14" i="1"/>
  <c r="BB14" i="1" s="1"/>
  <c r="AU14" i="1"/>
  <c r="AR14" i="1"/>
  <c r="AP14" i="1"/>
  <c r="AN14" i="1"/>
  <c r="AK14" i="1"/>
  <c r="AI14" i="1"/>
  <c r="AE14" i="1"/>
  <c r="AF14" i="1" s="1"/>
  <c r="Y14" i="1"/>
  <c r="AA14" i="1" s="1"/>
  <c r="AC14" i="1" s="1"/>
  <c r="Q14" i="1"/>
  <c r="BE13" i="1"/>
  <c r="AZ13" i="1"/>
  <c r="BB13" i="1" s="1"/>
  <c r="AU13" i="1"/>
  <c r="AR13" i="1"/>
  <c r="AP13" i="1"/>
  <c r="AN13" i="1"/>
  <c r="AK13" i="1"/>
  <c r="AI13" i="1"/>
  <c r="AE13" i="1"/>
  <c r="AF13" i="1" s="1"/>
  <c r="Y13" i="1"/>
  <c r="AA13" i="1" s="1"/>
  <c r="AC13" i="1" s="1"/>
  <c r="Q13" i="1"/>
  <c r="BE12" i="1"/>
  <c r="AZ12" i="1"/>
  <c r="BB12" i="1" s="1"/>
  <c r="AU12" i="1"/>
  <c r="AR12" i="1"/>
  <c r="AP12" i="1"/>
  <c r="AN12" i="1"/>
  <c r="AK12" i="1"/>
  <c r="AI12" i="1"/>
  <c r="AE12" i="1"/>
  <c r="AF12" i="1" s="1"/>
  <c r="Y12" i="1"/>
  <c r="AA12" i="1" s="1"/>
  <c r="AC12" i="1" s="1"/>
  <c r="Q12" i="1"/>
  <c r="BE11" i="1"/>
  <c r="AZ11" i="1"/>
  <c r="BB11" i="1" s="1"/>
  <c r="AU11" i="1"/>
  <c r="AR11" i="1"/>
  <c r="AP11" i="1"/>
  <c r="AN11" i="1"/>
  <c r="AK11" i="1"/>
  <c r="AI11" i="1"/>
  <c r="AE11" i="1"/>
  <c r="AF11" i="1" s="1"/>
  <c r="Y11" i="1"/>
  <c r="AA11" i="1" s="1"/>
  <c r="AC11" i="1" s="1"/>
  <c r="Q11" i="1"/>
  <c r="BE10" i="1"/>
  <c r="AZ10" i="1"/>
  <c r="BB10" i="1" s="1"/>
  <c r="AU10" i="1"/>
  <c r="AR10" i="1"/>
  <c r="AP10" i="1"/>
  <c r="AN10" i="1"/>
  <c r="AK10" i="1"/>
  <c r="AI10" i="1"/>
  <c r="AE10" i="1"/>
  <c r="AF10" i="1" s="1"/>
  <c r="Y10" i="1"/>
  <c r="AA10" i="1" s="1"/>
  <c r="AC10" i="1" s="1"/>
  <c r="Q10" i="1"/>
  <c r="BE9" i="1"/>
  <c r="AZ9" i="1"/>
  <c r="BB9" i="1" s="1"/>
  <c r="AU9" i="1"/>
  <c r="AR9" i="1"/>
  <c r="AP9" i="1"/>
  <c r="AN9" i="1"/>
  <c r="AK9" i="1"/>
  <c r="AI9" i="1"/>
  <c r="AE9" i="1"/>
  <c r="AF9" i="1" s="1"/>
  <c r="Y9" i="1"/>
  <c r="AA9" i="1" s="1"/>
  <c r="AC9" i="1" s="1"/>
  <c r="Q9" i="1"/>
  <c r="BE8" i="1"/>
  <c r="AZ8" i="1"/>
  <c r="BB8" i="1" s="1"/>
  <c r="AU8" i="1"/>
  <c r="AR8" i="1"/>
  <c r="AP8" i="1"/>
  <c r="AN8" i="1"/>
  <c r="AK8" i="1"/>
  <c r="AI8" i="1"/>
  <c r="AE8" i="1"/>
  <c r="AF8" i="1" s="1"/>
  <c r="Y8" i="1"/>
  <c r="AA8" i="1" s="1"/>
  <c r="AC8" i="1" s="1"/>
  <c r="Q8" i="1"/>
  <c r="BE7" i="1"/>
  <c r="AZ7" i="1"/>
  <c r="BB7" i="1" s="1"/>
  <c r="AU7" i="1"/>
  <c r="AR7" i="1"/>
  <c r="AP7" i="1"/>
  <c r="AN7" i="1"/>
  <c r="AK7" i="1"/>
  <c r="AI7" i="1"/>
  <c r="AE7" i="1"/>
  <c r="AF7" i="1" s="1"/>
  <c r="Y7" i="1"/>
  <c r="AA7" i="1" s="1"/>
  <c r="AC7" i="1" s="1"/>
  <c r="Q7" i="1"/>
  <c r="BE6" i="1"/>
  <c r="AZ6" i="1"/>
  <c r="BB6" i="1" s="1"/>
  <c r="AU6" i="1"/>
  <c r="AR6" i="1"/>
  <c r="AP6" i="1"/>
  <c r="AN6" i="1"/>
  <c r="AK6" i="1"/>
  <c r="AI6" i="1"/>
  <c r="AE6" i="1"/>
  <c r="AF6" i="1" s="1"/>
  <c r="Y6" i="1"/>
  <c r="AA6" i="1" s="1"/>
  <c r="AC6" i="1" s="1"/>
  <c r="Q6" i="1"/>
  <c r="BE5" i="1"/>
  <c r="AZ5" i="1"/>
  <c r="BB5" i="1" s="1"/>
  <c r="AU5" i="1"/>
  <c r="AR5" i="1"/>
  <c r="AP5" i="1"/>
  <c r="AN5" i="1"/>
  <c r="AK5" i="1"/>
  <c r="AI5" i="1"/>
  <c r="AE5" i="1"/>
  <c r="AF5" i="1" s="1"/>
  <c r="Y5" i="1"/>
  <c r="AA5" i="1" s="1"/>
  <c r="AC5" i="1" s="1"/>
  <c r="Q5" i="1"/>
  <c r="BE4" i="1"/>
  <c r="AZ4" i="1"/>
  <c r="BB4" i="1" s="1"/>
  <c r="AU4" i="1"/>
  <c r="AR4" i="1"/>
  <c r="AP4" i="1"/>
  <c r="AN4" i="1"/>
  <c r="AK4" i="1"/>
  <c r="AI4" i="1"/>
  <c r="AE4" i="1"/>
  <c r="AF4" i="1" s="1"/>
  <c r="Y4" i="1"/>
  <c r="AA4" i="1" s="1"/>
  <c r="AC4" i="1" s="1"/>
  <c r="Q4" i="1"/>
  <c r="BE3" i="1"/>
  <c r="AZ3" i="1"/>
  <c r="BB3" i="1" s="1"/>
  <c r="AU3" i="1"/>
  <c r="AR3" i="1"/>
  <c r="AP3" i="1"/>
  <c r="AN3" i="1"/>
  <c r="AK3" i="1"/>
  <c r="AI3" i="1"/>
  <c r="AE3" i="1"/>
  <c r="AF3" i="1" s="1"/>
  <c r="Y3" i="1"/>
  <c r="AA3" i="1" s="1"/>
  <c r="AC3" i="1" s="1"/>
  <c r="Q3" i="1"/>
  <c r="BE2" i="1"/>
  <c r="AZ2" i="1"/>
  <c r="BB2" i="1" s="1"/>
  <c r="AU2" i="1"/>
  <c r="AR2" i="1"/>
  <c r="AP2" i="1"/>
  <c r="AN2" i="1"/>
  <c r="AK2" i="1"/>
  <c r="AI2" i="1"/>
  <c r="AE2" i="1"/>
  <c r="AF2" i="1" s="1"/>
  <c r="Y2" i="1"/>
  <c r="AA2" i="1" s="1"/>
  <c r="AC2" i="1" s="1"/>
  <c r="Q2" i="1"/>
  <c r="AL2" i="1" l="1"/>
  <c r="AV2" i="1" s="1"/>
  <c r="AG3" i="1"/>
  <c r="AL6" i="1"/>
  <c r="AV6" i="1" s="1"/>
  <c r="AG7" i="1"/>
  <c r="AW7" i="1" s="1"/>
  <c r="AX7" i="1" s="1"/>
  <c r="AL10" i="1"/>
  <c r="AV10" i="1" s="1"/>
  <c r="AG11" i="1"/>
  <c r="AL14" i="1"/>
  <c r="AV14" i="1" s="1"/>
  <c r="AG15" i="1"/>
  <c r="AL3" i="1"/>
  <c r="AV3" i="1" s="1"/>
  <c r="AG4" i="1"/>
  <c r="AL7" i="1"/>
  <c r="AV7" i="1" s="1"/>
  <c r="AG8" i="1"/>
  <c r="AW8" i="1" s="1"/>
  <c r="AX8" i="1" s="1"/>
  <c r="AL11" i="1"/>
  <c r="AV11" i="1" s="1"/>
  <c r="AG12" i="1"/>
  <c r="AL15" i="1"/>
  <c r="AV15" i="1" s="1"/>
  <c r="AL4" i="1"/>
  <c r="AV4" i="1" s="1"/>
  <c r="AG5" i="1"/>
  <c r="AL8" i="1"/>
  <c r="AV8" i="1" s="1"/>
  <c r="AG9" i="1"/>
  <c r="AW9" i="1" s="1"/>
  <c r="AX9" i="1" s="1"/>
  <c r="AL12" i="1"/>
  <c r="AV12" i="1" s="1"/>
  <c r="AG13" i="1"/>
  <c r="AG16" i="1"/>
  <c r="AG17" i="1"/>
  <c r="AG2" i="1"/>
  <c r="AW2" i="1" s="1"/>
  <c r="AX2" i="1" s="1"/>
  <c r="AL5" i="1"/>
  <c r="AV5" i="1" s="1"/>
  <c r="AG6" i="1"/>
  <c r="AL9" i="1"/>
  <c r="AV9" i="1" s="1"/>
  <c r="AG10" i="1"/>
  <c r="AW10" i="1" s="1"/>
  <c r="AX10" i="1" s="1"/>
  <c r="AL13" i="1"/>
  <c r="AV13" i="1" s="1"/>
  <c r="AG14" i="1"/>
  <c r="AL16" i="1"/>
  <c r="AV16" i="1" s="1"/>
  <c r="AW16" i="1" s="1"/>
  <c r="AX16" i="1" s="1"/>
  <c r="AV17" i="1"/>
  <c r="AW17" i="1" s="1"/>
  <c r="AX17" i="1" s="1"/>
  <c r="AW3" i="1"/>
  <c r="AX3" i="1" s="1"/>
  <c r="AW11" i="1"/>
  <c r="AX11" i="1" s="1"/>
  <c r="AW15" i="1"/>
  <c r="AX15" i="1" s="1"/>
  <c r="AW5" i="1"/>
  <c r="AX5" i="1" s="1"/>
  <c r="AW13" i="1"/>
  <c r="AX13" i="1" s="1"/>
  <c r="AW14" i="1" l="1"/>
  <c r="AX14" i="1" s="1"/>
  <c r="AW6" i="1"/>
  <c r="AX6" i="1" s="1"/>
  <c r="AW12" i="1"/>
  <c r="AX12" i="1" s="1"/>
  <c r="AW4" i="1"/>
  <c r="AX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<sst xmlns="http://schemas.openxmlformats.org/spreadsheetml/2006/main" count="249" uniqueCount="75">
  <si>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</si>
  <si>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</si>
  <si>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</si>
  <si>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</si>
  <si>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</si>
  <si>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</si>
  <si>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</si>
  <si>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</si>
  <si>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</si>
  <si>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</si>
  <si>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</si>
  <si>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</si>
  <si>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</si>
  <si>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</si>
  <si>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</si>
  <si>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</si>
  <si>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</si>
  <si>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</si>
  <si>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</si>
  <si>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</si>
  <si>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</si>
  <si>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</si>
  <si>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</si>
  <si>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</si>
  <si>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</si>
  <si>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</si>
  <si>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</si>
  <si>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</si>
  <si>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</si>
  <si>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</si>
  <si>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</si>
  <si>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</si>
  <si>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</si>
  <si>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</si>
  <si>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</si>
  <si>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</si>
  <si>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</si>
  <si>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</si>
  <si>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</si>
  <si>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</si>
  <si>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</si>
  <si>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</si>
  <si>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</si>
  <si>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</si>
  <si>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</si>
  <si>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</si>
  <si>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</si>
  <si>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</si>
  <si>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</si>
  <si>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</si>
  <si>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</si>
  <si>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</si>
  <si>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</si>
  <si>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</si>
  <si>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</si>
  <si>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</si>
  <si>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</si>
  <si>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 xml:space="preserve">Intelligent Design </t>
  </si>
  <si>
    <t>SHEET/SHEET SET</t>
  </si>
  <si>
    <t>Printed Microfiber</t>
  </si>
  <si>
    <t>100% Polyester Printed Microfiber Sheet Set</t>
  </si>
  <si>
    <t>Printed Microfiber Sheets</t>
  </si>
  <si>
    <t>100% Polyester 85gsm Microfiber</t>
  </si>
  <si>
    <t>100% Polyester, Printed</t>
  </si>
  <si>
    <t>Twin
1 Flatsheet 66"W x 96"L
1 Fittedsheet 39"W x 75"L + 14"D
1 Pillowcase 20"W x 30"L(1)</t>
  </si>
  <si>
    <t>Blue Floral</t>
  </si>
  <si>
    <t>Set</t>
  </si>
  <si>
    <t>Normal</t>
  </si>
  <si>
    <t>6302.32.2040</t>
  </si>
  <si>
    <t>Full
1 Flatsheet 81"W x 96"L
1 Fittedsheet 54"W x 75"L + 14"D
2 Pillowcase 20"W x 30"L(2)</t>
  </si>
  <si>
    <t>Queen
1 Flatsheet 90"W x 102"L
1 Fittedsheet 60"W x 80"L + 14"D
2 Pillowcase 20"W x 30"L(2)</t>
  </si>
  <si>
    <t>King
1 Flatsheet 108"W x 102"L
1 Fittedsheet 78"W x 80"L + 14"D
2 Pillowcase 20"W x 40"L(2)</t>
  </si>
  <si>
    <t>Tulips Stripe</t>
  </si>
  <si>
    <t>Blue Cat</t>
  </si>
  <si>
    <t>Mushroom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</si>
</sst>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"/>
    <numFmt numFmtId="179" formatCode="[$$-409]#,##0.00;\-[$$-409]#,##0.00"/>
    <numFmt numFmtId="180" formatCode="[$-409]dd/mmm/yy;@"/>
    <numFmt numFmtId="181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3" xfId="1" applyFont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77" fontId="3" fillId="0" borderId="3" xfId="1" applyNumberFormat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center" wrapText="1"/>
    </xf>
    <xf numFmtId="1" fontId="3" fillId="0" borderId="3" xfId="1" applyNumberFormat="1" applyFont="1" applyBorder="1" applyAlignment="1">
      <alignment horizontal="center" wrapText="1"/>
    </xf>
    <xf numFmtId="178" fontId="6" fillId="0" borderId="3" xfId="2" applyNumberFormat="1" applyFont="1" applyBorder="1" applyAlignment="1">
      <alignment wrapText="1"/>
    </xf>
    <xf numFmtId="2" fontId="7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6" fontId="6" fillId="0" borderId="3" xfId="2" applyNumberFormat="1" applyFont="1" applyBorder="1" applyAlignment="1">
      <alignment wrapText="1"/>
    </xf>
    <xf numFmtId="10" fontId="3" fillId="0" borderId="3" xfId="1" applyNumberFormat="1" applyFont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76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6" fontId="7" fillId="7" borderId="3" xfId="2" applyNumberFormat="1" applyFont="1" applyFill="1" applyBorder="1" applyAlignment="1">
      <alignment wrapText="1"/>
    </xf>
    <xf numFmtId="176" fontId="3" fillId="3" borderId="3" xfId="1" applyNumberFormat="1" applyFont="1" applyFill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3" xfId="1" applyBorder="1"/>
    <xf numFmtId="179" fontId="1" fillId="0" borderId="3" xfId="1" applyNumberFormat="1" applyBorder="1"/>
    <xf numFmtId="180" fontId="1" fillId="0" borderId="3" xfId="1" applyNumberFormat="1" applyBorder="1" applyAlignment="1">
      <alignment wrapText="1"/>
    </xf>
    <xf numFmtId="0" fontId="0" fillId="5" borderId="3" xfId="0" applyNumberFormat="1" applyFont="1" applyFill="1" applyBorder="1" applyAlignment="1">
      <alignment wrapText="1"/>
    </xf>
    <xf numFmtId="176" fontId="1" fillId="0" borderId="1" xfId="1" applyNumberFormat="1" applyBorder="1"/>
    <xf numFmtId="177" fontId="1" fillId="0" borderId="3" xfId="1" applyNumberFormat="1" applyBorder="1"/>
    <xf numFmtId="2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80" fontId="1" fillId="0" borderId="3" xfId="1" applyNumberFormat="1" applyBorder="1"/>
    <xf numFmtId="181" fontId="1" fillId="0" borderId="3" xfId="1" applyNumberFormat="1" applyBorder="1" applyAlignment="1">
      <alignment wrapText="1"/>
    </xf>
    <xf numFmtId="10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76" fontId="1" fillId="0" borderId="3" xfId="1" applyNumberFormat="1" applyBorder="1"/>
    <xf numFmtId="10" fontId="0" fillId="8" borderId="3" xfId="3" applyNumberFormat="1" applyFont="1" applyFill="1" applyBorder="1" applyAlignment="1"/>
    <xf numFmtId="0" fontId="1" fillId="0" borderId="0" xfId="1"/>
    <xf numFmtId="0" fontId="1" fillId="0" borderId="4" xfId="1" applyBorder="1" applyAlignment="1">
      <alignment horizontal="center"/>
    </xf>
    <xf numFmtId="0" fontId="1" fillId="0" borderId="4" xfId="1" applyBorder="1"/>
    <xf numFmtId="179" fontId="1" fillId="0" borderId="4" xfId="1" applyNumberFormat="1" applyBorder="1"/>
    <xf numFmtId="180" fontId="1" fillId="0" borderId="4" xfId="1" applyNumberFormat="1" applyBorder="1" applyAlignment="1">
      <alignment wrapText="1"/>
    </xf>
    <xf numFmtId="0" fontId="0" fillId="5" borderId="4" xfId="0" applyNumberFormat="1" applyFont="1" applyFill="1" applyBorder="1" applyAlignment="1">
      <alignment wrapText="1"/>
    </xf>
    <xf numFmtId="176" fontId="1" fillId="0" borderId="5" xfId="1" applyNumberFormat="1" applyBorder="1"/>
    <xf numFmtId="177" fontId="1" fillId="0" borderId="4" xfId="1" applyNumberFormat="1" applyBorder="1"/>
    <xf numFmtId="2" fontId="1" fillId="0" borderId="4" xfId="1" applyNumberFormat="1" applyBorder="1"/>
    <xf numFmtId="1" fontId="1" fillId="0" borderId="4" xfId="1" applyNumberFormat="1" applyBorder="1"/>
    <xf numFmtId="178" fontId="1" fillId="8" borderId="4" xfId="1" applyNumberFormat="1" applyFill="1" applyBorder="1"/>
    <xf numFmtId="1" fontId="1" fillId="8" borderId="4" xfId="1" applyNumberFormat="1" applyFill="1" applyBorder="1"/>
    <xf numFmtId="3" fontId="1" fillId="0" borderId="4" xfId="1" applyNumberFormat="1" applyBorder="1"/>
    <xf numFmtId="176" fontId="1" fillId="8" borderId="4" xfId="1" applyNumberFormat="1" applyFill="1" applyBorder="1"/>
    <xf numFmtId="180" fontId="1" fillId="0" borderId="4" xfId="1" applyNumberFormat="1" applyBorder="1"/>
    <xf numFmtId="181" fontId="1" fillId="0" borderId="4" xfId="1" applyNumberFormat="1" applyBorder="1" applyAlignment="1">
      <alignment wrapText="1"/>
    </xf>
    <xf numFmtId="10" fontId="1" fillId="0" borderId="4" xfId="1" applyNumberFormat="1" applyBorder="1"/>
    <xf numFmtId="176" fontId="1" fillId="8" borderId="4" xfId="1" applyNumberFormat="1" applyFill="1" applyBorder="1" applyAlignment="1">
      <alignment wrapText="1"/>
    </xf>
    <xf numFmtId="176" fontId="1" fillId="0" borderId="4" xfId="1" applyNumberFormat="1" applyBorder="1"/>
    <xf numFmtId="10" fontId="0" fillId="8" borderId="4" xfId="3" applyNumberFormat="1" applyFont="1" applyFill="1" applyBorder="1" applyAlignment="1"/>
    <xf numFmtId="0" fontId="1" fillId="0" borderId="6" xfId="1" applyBorder="1"/>
    <xf numFmtId="0" fontId="1" fillId="0" borderId="7" xfId="1" applyBorder="1" applyAlignment="1">
      <alignment horizontal="center"/>
    </xf>
    <xf numFmtId="0" fontId="1" fillId="0" borderId="7" xfId="1" applyBorder="1"/>
    <xf numFmtId="179" fontId="1" fillId="0" borderId="7" xfId="1" applyNumberFormat="1" applyBorder="1"/>
    <xf numFmtId="180" fontId="1" fillId="0" borderId="7" xfId="1" applyNumberFormat="1" applyBorder="1" applyAlignment="1">
      <alignment wrapText="1"/>
    </xf>
    <xf numFmtId="0" fontId="0" fillId="5" borderId="7" xfId="0" applyNumberFormat="1" applyFont="1" applyFill="1" applyBorder="1" applyAlignment="1">
      <alignment wrapText="1"/>
    </xf>
    <xf numFmtId="176" fontId="1" fillId="0" borderId="2" xfId="1" applyNumberFormat="1" applyBorder="1"/>
    <xf numFmtId="177" fontId="1" fillId="0" borderId="7" xfId="1" applyNumberFormat="1" applyBorder="1"/>
    <xf numFmtId="2" fontId="1" fillId="0" borderId="7" xfId="1" applyNumberFormat="1" applyBorder="1"/>
    <xf numFmtId="1" fontId="1" fillId="0" borderId="7" xfId="1" applyNumberFormat="1" applyBorder="1"/>
    <xf numFmtId="178" fontId="1" fillId="8" borderId="7" xfId="1" applyNumberFormat="1" applyFill="1" applyBorder="1"/>
    <xf numFmtId="1" fontId="1" fillId="8" borderId="7" xfId="1" applyNumberFormat="1" applyFill="1" applyBorder="1"/>
    <xf numFmtId="3" fontId="1" fillId="0" borderId="7" xfId="1" applyNumberFormat="1" applyBorder="1"/>
    <xf numFmtId="176" fontId="1" fillId="8" borderId="7" xfId="1" applyNumberFormat="1" applyFill="1" applyBorder="1"/>
    <xf numFmtId="180" fontId="1" fillId="0" borderId="7" xfId="1" applyNumberFormat="1" applyBorder="1"/>
    <xf numFmtId="181" fontId="1" fillId="0" borderId="7" xfId="1" applyNumberFormat="1" applyBorder="1" applyAlignment="1">
      <alignment wrapText="1"/>
    </xf>
    <xf numFmtId="10" fontId="1" fillId="0" borderId="7" xfId="1" applyNumberFormat="1" applyBorder="1"/>
    <xf numFmtId="176" fontId="1" fillId="8" borderId="7" xfId="1" applyNumberFormat="1" applyFill="1" applyBorder="1" applyAlignment="1">
      <alignment wrapText="1"/>
    </xf>
    <xf numFmtId="176" fontId="1" fillId="0" borderId="7" xfId="1" applyNumberFormat="1" applyBorder="1"/>
    <xf numFmtId="10" fontId="0" fillId="8" borderId="7" xfId="3" applyNumberFormat="1" applyFont="1" applyFill="1" applyBorder="1" applyAlignment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1</xdr:row>
      <xdr:rowOff>116205</xdr:rowOff>
    </xdr:from>
    <xdr:to>
      <xdr:col>1</xdr:col>
      <xdr:colOff>1814195</xdr:colOff>
      <xdr:row>3</xdr:row>
      <xdr:rowOff>567055</xdr:rowOff>
    </xdr:to>
    <xdr:pic>
      <xdr:nvPicPr>
        <xdr:cNvPr id="2" name="ID_F9A99E3AB5FE43DC9FF66198E32099DD" descr="4.4 Approved    Blue Floral 07CX2510P1-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245" y="1354455"/>
          <a:ext cx="1800225" cy="194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5</xdr:row>
      <xdr:rowOff>96520</xdr:rowOff>
    </xdr:from>
    <xdr:to>
      <xdr:col>1</xdr:col>
      <xdr:colOff>1814195</xdr:colOff>
      <xdr:row>7</xdr:row>
      <xdr:rowOff>695325</xdr:rowOff>
    </xdr:to>
    <xdr:pic>
      <xdr:nvPicPr>
        <xdr:cNvPr id="3" name="ID_EBE0CF89F64249B6A6227B89A46F62CD" descr="4.4 Approved Tulips stripe 07ZS0249P-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245" y="4354195"/>
          <a:ext cx="1800225" cy="2094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9</xdr:row>
      <xdr:rowOff>78740</xdr:rowOff>
    </xdr:from>
    <xdr:to>
      <xdr:col>1</xdr:col>
      <xdr:colOff>1814195</xdr:colOff>
      <xdr:row>12</xdr:row>
      <xdr:rowOff>74931</xdr:rowOff>
    </xdr:to>
    <xdr:pic>
      <xdr:nvPicPr>
        <xdr:cNvPr id="4" name="ID_85FC70F0073E47BDA92681729F537CD5" descr="4.28 Approved   Blue Cat N99TH095P-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245" y="7355840"/>
          <a:ext cx="1800225" cy="225361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13</xdr:row>
      <xdr:rowOff>73660</xdr:rowOff>
    </xdr:from>
    <xdr:to>
      <xdr:col>1</xdr:col>
      <xdr:colOff>1814195</xdr:colOff>
      <xdr:row>16</xdr:row>
      <xdr:rowOff>107949</xdr:rowOff>
    </xdr:to>
    <xdr:pic>
      <xdr:nvPicPr>
        <xdr:cNvPr id="5" name="ID_CD060E51BE5E4F8EAC2446915B1C2BE5" descr="4.28 Re-do   Mushroom   N99TH096P1-A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245" y="10370185"/>
          <a:ext cx="1800225" cy="2291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D%20Printed%20Microfiber%20Sheet%20Set%20Commitment%2004-29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feitong.li\AppData\Local\Microsoft\Windows\Temporary%20Internet%20Files\Content.Outlook\KHOKN0O1\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4C\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arah.chen\AppData\Local\Microsoft\Windows\Temporary%20Internet%20Files\Content.Outlook\RBUPAN03\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4037;&#20316;\Sheets%20Ecom\0%20PD\2603%20ID%20Microfiber%20New%20Pattern%20Color\https:\jlahome1-my.sharepoint.com\&#23478;&#32442;&#19968;&#37096;\Target\Target%20&#24320;&#21457;&#36164;&#26009;\Fall%2012%20development\D65%20Holiday\Line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enlihui\Local%20Settings\Temporary%20Internet%20Files\OLK9A\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EEC 03-17-25"/>
      <sheetName val="Price Quote"/>
      <sheetName val="ValueSelect"/>
      <sheetName val="Data"/>
      <sheetName val="Price FA23"/>
      <sheetName val="CCD 10-18"/>
      <sheetName val="China 9-29"/>
      <sheetName val="Print price 2022"/>
      <sheetName val="production price"/>
      <sheetName val="cost 200420"/>
      <sheetName val="cost 08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7"/>
  <sheetViews>
    <sheetView tabSelected="1" zoomScale="80" zoomScaleNormal="80" workbookViewId="0">
      <selection activeCell="I8" sqref="I8"/>
    </sheetView>
  </sheetViews>
  <sheetFormatPr defaultColWidth="9.140625" defaultRowHeight="15" x14ac:dyDescent="0.25"/>
  <cols>
    <col min="1" max="1" width="10.140625" style="1" customWidth="1"/>
    <col min="2" max="2" width="27.7109375" style="2" customWidth="1"/>
    <col min="3" max="3" width="8.42578125" style="2" customWidth="1"/>
    <col min="4" max="4" width="20.85546875" style="2" customWidth="1"/>
    <col min="5" max="5" width="9.85546875" style="2" customWidth="1"/>
    <col min="6" max="6" width="16.5703125" style="2" customWidth="1"/>
    <col min="7" max="7" width="18.42578125" style="2" customWidth="1"/>
    <col min="8" max="8" width="16.42578125" style="2" customWidth="1"/>
    <col min="9" max="9" width="25.140625" style="2" customWidth="1"/>
    <col min="10" max="10" width="14.5703125" style="2" customWidth="1"/>
    <col min="11" max="11" width="14.28515625" style="2" customWidth="1"/>
    <col min="12" max="12" width="33.85546875" style="2" customWidth="1"/>
    <col min="13" max="13" width="25.140625" style="2" customWidth="1"/>
    <col min="14" max="15" width="13.14062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86" customWidth="1"/>
    <col min="21" max="21" width="8.85546875" style="86" customWidth="1"/>
    <col min="22" max="22" width="7.140625" style="86" customWidth="1"/>
    <col min="23" max="23" width="9" style="87" customWidth="1"/>
    <col min="24" max="24" width="6.140625" style="88" customWidth="1"/>
    <col min="25" max="25" width="10" style="89" customWidth="1"/>
    <col min="26" max="26" width="10" style="87" customWidth="1"/>
    <col min="27" max="27" width="9.85546875" style="88" customWidth="1"/>
    <col min="28" max="28" width="7.85546875" style="2" customWidth="1"/>
    <col min="29" max="29" width="8.85546875" style="3" customWidth="1"/>
    <col min="30" max="30" width="16.570312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140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140625" style="3" customWidth="1"/>
    <col min="43" max="43" width="8.140625" style="4" customWidth="1"/>
    <col min="44" max="45" width="9.140625" style="3" customWidth="1"/>
    <col min="46" max="46" width="8.140625" style="4" customWidth="1"/>
    <col min="47" max="47" width="9.140625" style="3" customWidth="1"/>
    <col min="48" max="48" width="7.85546875" style="3" customWidth="1"/>
    <col min="49" max="49" width="9.5703125" style="3" customWidth="1"/>
    <col min="50" max="50" width="7.85546875" style="3" customWidth="1"/>
    <col min="51" max="52" width="12.140625" style="3" customWidth="1"/>
    <col min="53" max="53" width="9.140625" style="2" customWidth="1"/>
    <col min="54" max="54" width="12.855468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2"/>
  </cols>
  <sheetData>
    <row r="1" spans="1:57" ht="68.099999999999994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s="46" customFormat="1" ht="57.95" customHeight="1" x14ac:dyDescent="0.25">
      <c r="A2" s="27">
        <v>1</v>
      </c>
      <c r="B2" s="28"/>
      <c r="C2" s="28"/>
      <c r="D2" s="28" t="s">
        <v>57</v>
      </c>
      <c r="E2" s="28"/>
      <c r="F2" s="28" t="s">
        <v>58</v>
      </c>
      <c r="G2" s="29" t="s">
        <v>59</v>
      </c>
      <c r="H2" s="28" t="s">
        <v>60</v>
      </c>
      <c r="I2" s="28" t="s">
        <v>61</v>
      </c>
      <c r="J2" s="28" t="s">
        <v>62</v>
      </c>
      <c r="K2" s="28" t="s">
        <v>63</v>
      </c>
      <c r="L2" s="30" t="s">
        <v>64</v>
      </c>
      <c r="M2" s="30" t="s">
        <v>65</v>
      </c>
      <c r="N2" s="31"/>
      <c r="O2" s="31"/>
      <c r="P2" s="28" t="s">
        <v>66</v>
      </c>
      <c r="Q2" s="32">
        <f>'[1]Internal Commitment'!H12</f>
        <v>0</v>
      </c>
      <c r="R2" s="32">
        <v>4.32</v>
      </c>
      <c r="S2" s="28" t="s">
        <v>67</v>
      </c>
      <c r="T2" s="33">
        <v>30</v>
      </c>
      <c r="U2" s="33">
        <v>25</v>
      </c>
      <c r="V2" s="33">
        <v>9</v>
      </c>
      <c r="W2" s="34"/>
      <c r="X2" s="35">
        <v>1</v>
      </c>
      <c r="Y2" s="36">
        <f t="shared" ref="Y2:Y17" si="0">IF(T2="","",T2*U2*V2/1000000)</f>
        <v>6.7499999999999999E-3</v>
      </c>
      <c r="Z2" s="34">
        <v>56</v>
      </c>
      <c r="AA2" s="37">
        <f t="shared" ref="AA2:AA17" si="1">IF(X2="","",Z2/Y2*X2)</f>
        <v>8296.2962962962956</v>
      </c>
      <c r="AB2" s="38">
        <v>3500</v>
      </c>
      <c r="AC2" s="39">
        <f t="shared" ref="AC2:AC17" si="2">IF(ISERROR(AB2/AA2),"",AB2/AA2)</f>
        <v>0.42187500000000006</v>
      </c>
      <c r="AD2" s="40" t="s">
        <v>68</v>
      </c>
      <c r="AE2" s="41">
        <f t="shared" ref="AE2:AE17" si="3">11.4%+10%</f>
        <v>0.21400000000000002</v>
      </c>
      <c r="AF2" s="39">
        <f t="shared" ref="AF2:AF17" si="4">IF(ISERROR(R2*AE2),"",R2*AE2)</f>
        <v>0.92448000000000019</v>
      </c>
      <c r="AG2" s="39">
        <f t="shared" ref="AG2:AG17" si="5">IF(ISERROR(R2+AC2+AF2),"",R2+AC2+AF2)</f>
        <v>5.6663550000000003</v>
      </c>
      <c r="AH2" s="42">
        <v>0.05</v>
      </c>
      <c r="AI2" s="39">
        <f t="shared" ref="AI2:AI17" si="6">IF(ISERROR(AY2*AH2),"",AY2*AH2)</f>
        <v>0.66</v>
      </c>
      <c r="AJ2" s="42">
        <v>0.06</v>
      </c>
      <c r="AK2" s="39">
        <f t="shared" ref="AK2:AK17" si="7">IF(ISERROR(AY2*AJ2),"",AY2*AJ2)</f>
        <v>0.79199999999999993</v>
      </c>
      <c r="AL2" s="43">
        <f t="shared" ref="AL2:AL17" si="8">IF((AZ2-AY2)&lt;2.5,2.5-(AZ2-AY2),0)</f>
        <v>1.8399999999999999</v>
      </c>
      <c r="AM2" s="42">
        <v>0.1</v>
      </c>
      <c r="AN2" s="39">
        <f t="shared" ref="AN2:AN17" si="9">IF(ISERROR(AY2*AM2),"",AY2*AM2)</f>
        <v>1.32</v>
      </c>
      <c r="AO2" s="42">
        <v>0</v>
      </c>
      <c r="AP2" s="39">
        <f t="shared" ref="AP2:AP17" si="10">IF(ISERROR(AY2*AO2),"",AY2*AO2)</f>
        <v>0</v>
      </c>
      <c r="AQ2" s="42">
        <v>0</v>
      </c>
      <c r="AR2" s="39">
        <f t="shared" ref="AR2:AR17" si="11">IF(ISERROR(R2*AQ2),"",R2*AQ2)</f>
        <v>0</v>
      </c>
      <c r="AS2" s="44">
        <v>0</v>
      </c>
      <c r="AT2" s="42">
        <v>0</v>
      </c>
      <c r="AU2" s="39">
        <f t="shared" ref="AU2:AU17" si="12">IF(ISERROR(AY2*AT2),"",AY2*AT2)</f>
        <v>0</v>
      </c>
      <c r="AV2" s="39">
        <f t="shared" ref="AV2:AV17" si="13">IF(ISERROR(AI2+AK2+AL2+AN2+AP2+AR2+AU2),"",AI2+AK2+AL2+AN2+AP2+AR2+AU2)</f>
        <v>4.6120000000000001</v>
      </c>
      <c r="AW2" s="39">
        <f t="shared" ref="AW2:AW17" si="14">IF(ISERROR(AG2+AV2),"",AG2+AV2)</f>
        <v>10.278355000000001</v>
      </c>
      <c r="AX2" s="45">
        <f t="shared" ref="AX2:AX17" si="15">IF(ISERROR((AY2-AW2)/AY2),"",(AY2-AW2)/AY2)</f>
        <v>0.22133674242424228</v>
      </c>
      <c r="AY2" s="44">
        <v>13.2</v>
      </c>
      <c r="AZ2" s="43">
        <f t="shared" ref="AZ2:AZ17" si="16">IF(ISERROR(AY2*1.05),"",AY2*1.05)</f>
        <v>13.86</v>
      </c>
      <c r="BA2" s="44">
        <v>27.99</v>
      </c>
      <c r="BB2" s="45">
        <f t="shared" ref="BB2:BB17" si="17">IF(ISERROR((BA2-AZ2)/BA2),"",(BA2-AZ2)/BA2)</f>
        <v>0.50482315112540188</v>
      </c>
      <c r="BC2" s="35"/>
      <c r="BD2" s="39"/>
      <c r="BE2" s="39">
        <f t="shared" ref="BE2:BE17" si="18">IF(ISERROR(AY2*BC2),"",AY2*BC2)</f>
        <v>0</v>
      </c>
    </row>
    <row r="3" spans="1:57" s="46" customFormat="1" ht="60" x14ac:dyDescent="0.25">
      <c r="A3" s="27">
        <v>2</v>
      </c>
      <c r="B3" s="28"/>
      <c r="C3" s="28"/>
      <c r="D3" s="28" t="s">
        <v>57</v>
      </c>
      <c r="E3" s="28"/>
      <c r="F3" s="28" t="s">
        <v>58</v>
      </c>
      <c r="G3" s="29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30" t="s">
        <v>69</v>
      </c>
      <c r="M3" s="30" t="s">
        <v>65</v>
      </c>
      <c r="N3" s="31"/>
      <c r="O3" s="31"/>
      <c r="P3" s="28" t="s">
        <v>66</v>
      </c>
      <c r="Q3" s="32">
        <f>'[1]Internal Commitment'!H13</f>
        <v>0</v>
      </c>
      <c r="R3" s="32">
        <v>5.31</v>
      </c>
      <c r="S3" s="28" t="s">
        <v>67</v>
      </c>
      <c r="T3" s="33">
        <v>30</v>
      </c>
      <c r="U3" s="33">
        <v>25</v>
      </c>
      <c r="V3" s="33">
        <v>10</v>
      </c>
      <c r="W3" s="34"/>
      <c r="X3" s="35">
        <v>1</v>
      </c>
      <c r="Y3" s="36">
        <f t="shared" si="0"/>
        <v>7.4999999999999997E-3</v>
      </c>
      <c r="Z3" s="34">
        <v>56</v>
      </c>
      <c r="AA3" s="37">
        <f t="shared" si="1"/>
        <v>7466.666666666667</v>
      </c>
      <c r="AB3" s="38">
        <v>3500</v>
      </c>
      <c r="AC3" s="39">
        <f t="shared" si="2"/>
        <v>0.46875</v>
      </c>
      <c r="AD3" s="40" t="s">
        <v>68</v>
      </c>
      <c r="AE3" s="41">
        <f t="shared" si="3"/>
        <v>0.21400000000000002</v>
      </c>
      <c r="AF3" s="39">
        <f t="shared" si="4"/>
        <v>1.1363400000000001</v>
      </c>
      <c r="AG3" s="39">
        <f t="shared" si="5"/>
        <v>6.9150899999999993</v>
      </c>
      <c r="AH3" s="42">
        <v>0.05</v>
      </c>
      <c r="AI3" s="39">
        <f t="shared" si="6"/>
        <v>0.75300000000000011</v>
      </c>
      <c r="AJ3" s="42">
        <v>0.06</v>
      </c>
      <c r="AK3" s="39">
        <f t="shared" si="7"/>
        <v>0.90359999999999996</v>
      </c>
      <c r="AL3" s="43">
        <f t="shared" si="8"/>
        <v>1.7469999999999999</v>
      </c>
      <c r="AM3" s="42">
        <v>0.1</v>
      </c>
      <c r="AN3" s="39">
        <f t="shared" si="9"/>
        <v>1.5060000000000002</v>
      </c>
      <c r="AO3" s="42">
        <v>0</v>
      </c>
      <c r="AP3" s="39">
        <f t="shared" si="10"/>
        <v>0</v>
      </c>
      <c r="AQ3" s="42">
        <v>0</v>
      </c>
      <c r="AR3" s="39">
        <f t="shared" si="11"/>
        <v>0</v>
      </c>
      <c r="AS3" s="44">
        <v>0</v>
      </c>
      <c r="AT3" s="42">
        <v>0</v>
      </c>
      <c r="AU3" s="39">
        <f t="shared" si="12"/>
        <v>0</v>
      </c>
      <c r="AV3" s="39">
        <f t="shared" si="13"/>
        <v>4.9096000000000002</v>
      </c>
      <c r="AW3" s="39">
        <f t="shared" si="14"/>
        <v>11.82469</v>
      </c>
      <c r="AX3" s="45">
        <f t="shared" si="15"/>
        <v>0.21482802124833997</v>
      </c>
      <c r="AY3" s="44">
        <v>15.06</v>
      </c>
      <c r="AZ3" s="43">
        <f t="shared" si="16"/>
        <v>15.813000000000001</v>
      </c>
      <c r="BA3" s="44">
        <v>29.99</v>
      </c>
      <c r="BB3" s="45">
        <f t="shared" si="17"/>
        <v>0.47272424141380454</v>
      </c>
      <c r="BC3" s="35"/>
      <c r="BD3" s="39"/>
      <c r="BE3" s="39">
        <f t="shared" si="18"/>
        <v>0</v>
      </c>
    </row>
    <row r="4" spans="1:57" s="46" customFormat="1" ht="60" x14ac:dyDescent="0.25">
      <c r="A4" s="27">
        <v>3</v>
      </c>
      <c r="B4" s="28"/>
      <c r="C4" s="28"/>
      <c r="D4" s="28" t="s">
        <v>57</v>
      </c>
      <c r="E4" s="28"/>
      <c r="F4" s="28" t="s">
        <v>58</v>
      </c>
      <c r="G4" s="29" t="s">
        <v>59</v>
      </c>
      <c r="H4" s="28" t="s">
        <v>60</v>
      </c>
      <c r="I4" s="28" t="s">
        <v>61</v>
      </c>
      <c r="J4" s="28" t="s">
        <v>62</v>
      </c>
      <c r="K4" s="28" t="s">
        <v>63</v>
      </c>
      <c r="L4" s="30" t="s">
        <v>70</v>
      </c>
      <c r="M4" s="30" t="s">
        <v>65</v>
      </c>
      <c r="N4" s="31"/>
      <c r="O4" s="31"/>
      <c r="P4" s="28" t="s">
        <v>66</v>
      </c>
      <c r="Q4" s="32">
        <f>'[1]Internal Commitment'!H14</f>
        <v>0</v>
      </c>
      <c r="R4" s="32">
        <v>5.75</v>
      </c>
      <c r="S4" s="28" t="s">
        <v>67</v>
      </c>
      <c r="T4" s="33">
        <v>30</v>
      </c>
      <c r="U4" s="33">
        <v>25</v>
      </c>
      <c r="V4" s="33">
        <v>11</v>
      </c>
      <c r="W4" s="34"/>
      <c r="X4" s="35">
        <v>1</v>
      </c>
      <c r="Y4" s="36">
        <f t="shared" si="0"/>
        <v>8.2500000000000004E-3</v>
      </c>
      <c r="Z4" s="34">
        <v>56</v>
      </c>
      <c r="AA4" s="37">
        <f t="shared" si="1"/>
        <v>6787.878787878788</v>
      </c>
      <c r="AB4" s="38">
        <v>3500</v>
      </c>
      <c r="AC4" s="39">
        <f t="shared" si="2"/>
        <v>0.515625</v>
      </c>
      <c r="AD4" s="40" t="s">
        <v>68</v>
      </c>
      <c r="AE4" s="41">
        <f t="shared" si="3"/>
        <v>0.21400000000000002</v>
      </c>
      <c r="AF4" s="39">
        <f t="shared" si="4"/>
        <v>1.2305000000000001</v>
      </c>
      <c r="AG4" s="39">
        <f t="shared" si="5"/>
        <v>7.4961250000000001</v>
      </c>
      <c r="AH4" s="42">
        <v>0.05</v>
      </c>
      <c r="AI4" s="39">
        <f t="shared" si="6"/>
        <v>0.82</v>
      </c>
      <c r="AJ4" s="42">
        <v>0.06</v>
      </c>
      <c r="AK4" s="39">
        <f t="shared" si="7"/>
        <v>0.98399999999999987</v>
      </c>
      <c r="AL4" s="43">
        <f t="shared" si="8"/>
        <v>1.6799999999999997</v>
      </c>
      <c r="AM4" s="42">
        <v>0.1</v>
      </c>
      <c r="AN4" s="39">
        <f t="shared" si="9"/>
        <v>1.64</v>
      </c>
      <c r="AO4" s="42">
        <v>0</v>
      </c>
      <c r="AP4" s="39">
        <f t="shared" si="10"/>
        <v>0</v>
      </c>
      <c r="AQ4" s="42">
        <v>0</v>
      </c>
      <c r="AR4" s="39">
        <f t="shared" si="11"/>
        <v>0</v>
      </c>
      <c r="AS4" s="44">
        <v>0</v>
      </c>
      <c r="AT4" s="42">
        <v>0</v>
      </c>
      <c r="AU4" s="39">
        <f t="shared" si="12"/>
        <v>0</v>
      </c>
      <c r="AV4" s="39">
        <f t="shared" si="13"/>
        <v>5.1239999999999997</v>
      </c>
      <c r="AW4" s="39">
        <f t="shared" si="14"/>
        <v>12.620125</v>
      </c>
      <c r="AX4" s="45">
        <f t="shared" si="15"/>
        <v>0.2304801829268292</v>
      </c>
      <c r="AY4" s="44">
        <v>16.399999999999999</v>
      </c>
      <c r="AZ4" s="43">
        <f t="shared" si="16"/>
        <v>17.22</v>
      </c>
      <c r="BA4" s="44">
        <v>34.99</v>
      </c>
      <c r="BB4" s="45">
        <f t="shared" si="17"/>
        <v>0.50785938839668487</v>
      </c>
      <c r="BC4" s="35"/>
      <c r="BD4" s="39"/>
      <c r="BE4" s="39">
        <f t="shared" si="18"/>
        <v>0</v>
      </c>
    </row>
    <row r="5" spans="1:57" s="66" customFormat="1" ht="60.75" thickBot="1" x14ac:dyDescent="0.3">
      <c r="A5" s="47">
        <v>4</v>
      </c>
      <c r="B5" s="48"/>
      <c r="C5" s="48"/>
      <c r="D5" s="48" t="s">
        <v>57</v>
      </c>
      <c r="E5" s="48"/>
      <c r="F5" s="48" t="s">
        <v>58</v>
      </c>
      <c r="G5" s="49" t="s">
        <v>59</v>
      </c>
      <c r="H5" s="48" t="s">
        <v>60</v>
      </c>
      <c r="I5" s="48" t="s">
        <v>61</v>
      </c>
      <c r="J5" s="48" t="s">
        <v>62</v>
      </c>
      <c r="K5" s="48" t="s">
        <v>63</v>
      </c>
      <c r="L5" s="50" t="s">
        <v>71</v>
      </c>
      <c r="M5" s="50" t="s">
        <v>65</v>
      </c>
      <c r="N5" s="51"/>
      <c r="O5" s="51"/>
      <c r="P5" s="48" t="s">
        <v>66</v>
      </c>
      <c r="Q5" s="52">
        <f>'[1]Internal Commitment'!H15</f>
        <v>0</v>
      </c>
      <c r="R5" s="52">
        <v>6.66</v>
      </c>
      <c r="S5" s="48" t="s">
        <v>67</v>
      </c>
      <c r="T5" s="53">
        <v>30</v>
      </c>
      <c r="U5" s="53">
        <v>25</v>
      </c>
      <c r="V5" s="53">
        <v>12</v>
      </c>
      <c r="W5" s="54"/>
      <c r="X5" s="55">
        <v>1</v>
      </c>
      <c r="Y5" s="56">
        <f t="shared" si="0"/>
        <v>8.9999999999999993E-3</v>
      </c>
      <c r="Z5" s="54">
        <v>56</v>
      </c>
      <c r="AA5" s="57">
        <f t="shared" si="1"/>
        <v>6222.2222222222226</v>
      </c>
      <c r="AB5" s="58">
        <v>3500</v>
      </c>
      <c r="AC5" s="59">
        <f t="shared" si="2"/>
        <v>0.5625</v>
      </c>
      <c r="AD5" s="60" t="s">
        <v>68</v>
      </c>
      <c r="AE5" s="61">
        <f t="shared" si="3"/>
        <v>0.21400000000000002</v>
      </c>
      <c r="AF5" s="59">
        <f t="shared" si="4"/>
        <v>1.4252400000000003</v>
      </c>
      <c r="AG5" s="59">
        <f t="shared" si="5"/>
        <v>8.6477400000000006</v>
      </c>
      <c r="AH5" s="62">
        <v>0.05</v>
      </c>
      <c r="AI5" s="59">
        <f t="shared" si="6"/>
        <v>0.91199999999999992</v>
      </c>
      <c r="AJ5" s="62">
        <v>0.06</v>
      </c>
      <c r="AK5" s="59">
        <f t="shared" si="7"/>
        <v>1.0943999999999998</v>
      </c>
      <c r="AL5" s="63">
        <f t="shared" si="8"/>
        <v>1.588000000000001</v>
      </c>
      <c r="AM5" s="62">
        <v>0.1</v>
      </c>
      <c r="AN5" s="59">
        <f t="shared" si="9"/>
        <v>1.8239999999999998</v>
      </c>
      <c r="AO5" s="62">
        <v>0</v>
      </c>
      <c r="AP5" s="59">
        <f t="shared" si="10"/>
        <v>0</v>
      </c>
      <c r="AQ5" s="62">
        <v>0</v>
      </c>
      <c r="AR5" s="59">
        <f t="shared" si="11"/>
        <v>0</v>
      </c>
      <c r="AS5" s="64">
        <v>0</v>
      </c>
      <c r="AT5" s="62">
        <v>0</v>
      </c>
      <c r="AU5" s="59">
        <f t="shared" si="12"/>
        <v>0</v>
      </c>
      <c r="AV5" s="59">
        <f t="shared" si="13"/>
        <v>5.4184000000000001</v>
      </c>
      <c r="AW5" s="59">
        <f t="shared" si="14"/>
        <v>14.066140000000001</v>
      </c>
      <c r="AX5" s="65">
        <f t="shared" si="15"/>
        <v>0.228830043859649</v>
      </c>
      <c r="AY5" s="64">
        <v>18.239999999999998</v>
      </c>
      <c r="AZ5" s="59">
        <f t="shared" si="16"/>
        <v>19.151999999999997</v>
      </c>
      <c r="BA5" s="64">
        <v>39.99</v>
      </c>
      <c r="BB5" s="65">
        <f t="shared" si="17"/>
        <v>0.521080270067517</v>
      </c>
      <c r="BC5" s="55"/>
      <c r="BD5" s="59"/>
      <c r="BE5" s="59">
        <f t="shared" si="18"/>
        <v>0</v>
      </c>
    </row>
    <row r="6" spans="1:57" s="46" customFormat="1" ht="57.95" customHeight="1" x14ac:dyDescent="0.25">
      <c r="A6" s="67">
        <v>5</v>
      </c>
      <c r="B6" s="68"/>
      <c r="C6" s="68"/>
      <c r="D6" s="68" t="s">
        <v>57</v>
      </c>
      <c r="E6" s="68"/>
      <c r="F6" s="68" t="s">
        <v>58</v>
      </c>
      <c r="G6" s="69" t="s">
        <v>59</v>
      </c>
      <c r="H6" s="68" t="s">
        <v>60</v>
      </c>
      <c r="I6" s="68" t="s">
        <v>61</v>
      </c>
      <c r="J6" s="68" t="s">
        <v>62</v>
      </c>
      <c r="K6" s="68" t="s">
        <v>63</v>
      </c>
      <c r="L6" s="70" t="s">
        <v>64</v>
      </c>
      <c r="M6" s="70" t="s">
        <v>72</v>
      </c>
      <c r="N6" s="71"/>
      <c r="O6" s="71"/>
      <c r="P6" s="68" t="s">
        <v>66</v>
      </c>
      <c r="Q6" s="72">
        <f>'[1]Internal Commitment'!H15</f>
        <v>0</v>
      </c>
      <c r="R6" s="72">
        <v>4.32</v>
      </c>
      <c r="S6" s="68" t="s">
        <v>67</v>
      </c>
      <c r="T6" s="73">
        <v>30</v>
      </c>
      <c r="U6" s="73">
        <v>25</v>
      </c>
      <c r="V6" s="73">
        <v>9</v>
      </c>
      <c r="W6" s="74"/>
      <c r="X6" s="75">
        <v>1</v>
      </c>
      <c r="Y6" s="76">
        <f t="shared" si="0"/>
        <v>6.7499999999999999E-3</v>
      </c>
      <c r="Z6" s="74">
        <v>56</v>
      </c>
      <c r="AA6" s="77">
        <f t="shared" si="1"/>
        <v>8296.2962962962956</v>
      </c>
      <c r="AB6" s="78">
        <v>3500</v>
      </c>
      <c r="AC6" s="79">
        <f t="shared" si="2"/>
        <v>0.42187500000000006</v>
      </c>
      <c r="AD6" s="80" t="s">
        <v>68</v>
      </c>
      <c r="AE6" s="81">
        <f t="shared" si="3"/>
        <v>0.21400000000000002</v>
      </c>
      <c r="AF6" s="79">
        <f t="shared" si="4"/>
        <v>0.92448000000000019</v>
      </c>
      <c r="AG6" s="79">
        <f t="shared" si="5"/>
        <v>5.6663550000000003</v>
      </c>
      <c r="AH6" s="82">
        <v>0.05</v>
      </c>
      <c r="AI6" s="79">
        <f t="shared" si="6"/>
        <v>0.66</v>
      </c>
      <c r="AJ6" s="82">
        <v>0.06</v>
      </c>
      <c r="AK6" s="79">
        <f t="shared" si="7"/>
        <v>0.79199999999999993</v>
      </c>
      <c r="AL6" s="83">
        <f t="shared" si="8"/>
        <v>1.8399999999999999</v>
      </c>
      <c r="AM6" s="82">
        <v>0.1</v>
      </c>
      <c r="AN6" s="79">
        <f t="shared" si="9"/>
        <v>1.32</v>
      </c>
      <c r="AO6" s="82">
        <v>0</v>
      </c>
      <c r="AP6" s="79">
        <f t="shared" si="10"/>
        <v>0</v>
      </c>
      <c r="AQ6" s="82">
        <v>0</v>
      </c>
      <c r="AR6" s="79">
        <f t="shared" si="11"/>
        <v>0</v>
      </c>
      <c r="AS6" s="84">
        <v>0</v>
      </c>
      <c r="AT6" s="82">
        <v>0</v>
      </c>
      <c r="AU6" s="79">
        <f t="shared" si="12"/>
        <v>0</v>
      </c>
      <c r="AV6" s="79">
        <f t="shared" si="13"/>
        <v>4.6120000000000001</v>
      </c>
      <c r="AW6" s="79">
        <f t="shared" si="14"/>
        <v>10.278355000000001</v>
      </c>
      <c r="AX6" s="85">
        <f t="shared" si="15"/>
        <v>0.22133674242424228</v>
      </c>
      <c r="AY6" s="84">
        <v>13.2</v>
      </c>
      <c r="AZ6" s="83">
        <f t="shared" si="16"/>
        <v>13.86</v>
      </c>
      <c r="BA6" s="84">
        <v>27.99</v>
      </c>
      <c r="BB6" s="85">
        <f t="shared" si="17"/>
        <v>0.50482315112540188</v>
      </c>
      <c r="BC6" s="75"/>
      <c r="BD6" s="79"/>
      <c r="BE6" s="79">
        <f t="shared" si="18"/>
        <v>0</v>
      </c>
    </row>
    <row r="7" spans="1:57" s="46" customFormat="1" ht="60" x14ac:dyDescent="0.25">
      <c r="A7" s="27">
        <v>6</v>
      </c>
      <c r="B7" s="28"/>
      <c r="C7" s="28"/>
      <c r="D7" s="28" t="s">
        <v>57</v>
      </c>
      <c r="E7" s="28"/>
      <c r="F7" s="28" t="s">
        <v>58</v>
      </c>
      <c r="G7" s="29" t="s">
        <v>59</v>
      </c>
      <c r="H7" s="28" t="s">
        <v>60</v>
      </c>
      <c r="I7" s="28" t="s">
        <v>61</v>
      </c>
      <c r="J7" s="28" t="s">
        <v>62</v>
      </c>
      <c r="K7" s="28" t="s">
        <v>63</v>
      </c>
      <c r="L7" s="30" t="s">
        <v>69</v>
      </c>
      <c r="M7" s="30" t="s">
        <v>72</v>
      </c>
      <c r="N7" s="31"/>
      <c r="O7" s="31"/>
      <c r="P7" s="28" t="s">
        <v>66</v>
      </c>
      <c r="Q7" s="32">
        <f>'[1]Internal Commitment'!H17</f>
        <v>0</v>
      </c>
      <c r="R7" s="32">
        <v>5.31</v>
      </c>
      <c r="S7" s="28" t="s">
        <v>67</v>
      </c>
      <c r="T7" s="33">
        <v>30</v>
      </c>
      <c r="U7" s="33">
        <v>25</v>
      </c>
      <c r="V7" s="33">
        <v>10</v>
      </c>
      <c r="W7" s="34"/>
      <c r="X7" s="35">
        <v>1</v>
      </c>
      <c r="Y7" s="36">
        <f t="shared" si="0"/>
        <v>7.4999999999999997E-3</v>
      </c>
      <c r="Z7" s="34">
        <v>56</v>
      </c>
      <c r="AA7" s="37">
        <f t="shared" si="1"/>
        <v>7466.666666666667</v>
      </c>
      <c r="AB7" s="38">
        <v>3500</v>
      </c>
      <c r="AC7" s="39">
        <f t="shared" si="2"/>
        <v>0.46875</v>
      </c>
      <c r="AD7" s="40" t="s">
        <v>68</v>
      </c>
      <c r="AE7" s="41">
        <f t="shared" si="3"/>
        <v>0.21400000000000002</v>
      </c>
      <c r="AF7" s="39">
        <f t="shared" si="4"/>
        <v>1.1363400000000001</v>
      </c>
      <c r="AG7" s="39">
        <f t="shared" si="5"/>
        <v>6.9150899999999993</v>
      </c>
      <c r="AH7" s="42">
        <v>0.05</v>
      </c>
      <c r="AI7" s="39">
        <f t="shared" si="6"/>
        <v>0.75300000000000011</v>
      </c>
      <c r="AJ7" s="42">
        <v>0.06</v>
      </c>
      <c r="AK7" s="39">
        <f t="shared" si="7"/>
        <v>0.90359999999999996</v>
      </c>
      <c r="AL7" s="43">
        <f t="shared" si="8"/>
        <v>1.7469999999999999</v>
      </c>
      <c r="AM7" s="42">
        <v>0.1</v>
      </c>
      <c r="AN7" s="39">
        <f t="shared" si="9"/>
        <v>1.5060000000000002</v>
      </c>
      <c r="AO7" s="42">
        <v>0</v>
      </c>
      <c r="AP7" s="39">
        <f t="shared" si="10"/>
        <v>0</v>
      </c>
      <c r="AQ7" s="42">
        <v>0</v>
      </c>
      <c r="AR7" s="39">
        <f t="shared" si="11"/>
        <v>0</v>
      </c>
      <c r="AS7" s="44">
        <v>0</v>
      </c>
      <c r="AT7" s="42">
        <v>0</v>
      </c>
      <c r="AU7" s="39">
        <f t="shared" si="12"/>
        <v>0</v>
      </c>
      <c r="AV7" s="39">
        <f t="shared" si="13"/>
        <v>4.9096000000000002</v>
      </c>
      <c r="AW7" s="39">
        <f t="shared" si="14"/>
        <v>11.82469</v>
      </c>
      <c r="AX7" s="45">
        <f t="shared" si="15"/>
        <v>0.21482802124833997</v>
      </c>
      <c r="AY7" s="44">
        <v>15.06</v>
      </c>
      <c r="AZ7" s="43">
        <f t="shared" si="16"/>
        <v>15.813000000000001</v>
      </c>
      <c r="BA7" s="44">
        <v>29.99</v>
      </c>
      <c r="BB7" s="45">
        <f t="shared" si="17"/>
        <v>0.47272424141380454</v>
      </c>
      <c r="BC7" s="35"/>
      <c r="BD7" s="39"/>
      <c r="BE7" s="39">
        <f t="shared" si="18"/>
        <v>0</v>
      </c>
    </row>
    <row r="8" spans="1:57" s="46" customFormat="1" ht="60" x14ac:dyDescent="0.25">
      <c r="A8" s="27">
        <v>7</v>
      </c>
      <c r="B8" s="28"/>
      <c r="C8" s="28"/>
      <c r="D8" s="28" t="s">
        <v>57</v>
      </c>
      <c r="E8" s="28"/>
      <c r="F8" s="28" t="s">
        <v>58</v>
      </c>
      <c r="G8" s="29" t="s">
        <v>59</v>
      </c>
      <c r="H8" s="28" t="s">
        <v>60</v>
      </c>
      <c r="I8" s="28" t="s">
        <v>61</v>
      </c>
      <c r="J8" s="28" t="s">
        <v>62</v>
      </c>
      <c r="K8" s="28" t="s">
        <v>63</v>
      </c>
      <c r="L8" s="30" t="s">
        <v>70</v>
      </c>
      <c r="M8" s="30" t="s">
        <v>72</v>
      </c>
      <c r="N8" s="31"/>
      <c r="O8" s="31"/>
      <c r="P8" s="28" t="s">
        <v>66</v>
      </c>
      <c r="Q8" s="32" t="e">
        <f>'[1]Internal Commitment'!#REF!</f>
        <v>#REF!</v>
      </c>
      <c r="R8" s="32">
        <v>5.75</v>
      </c>
      <c r="S8" s="28" t="s">
        <v>67</v>
      </c>
      <c r="T8" s="33">
        <v>30</v>
      </c>
      <c r="U8" s="33">
        <v>25</v>
      </c>
      <c r="V8" s="33">
        <v>11</v>
      </c>
      <c r="W8" s="34"/>
      <c r="X8" s="35">
        <v>1</v>
      </c>
      <c r="Y8" s="36">
        <f t="shared" si="0"/>
        <v>8.2500000000000004E-3</v>
      </c>
      <c r="Z8" s="34">
        <v>56</v>
      </c>
      <c r="AA8" s="37">
        <f t="shared" si="1"/>
        <v>6787.878787878788</v>
      </c>
      <c r="AB8" s="38">
        <v>3500</v>
      </c>
      <c r="AC8" s="39">
        <f t="shared" si="2"/>
        <v>0.515625</v>
      </c>
      <c r="AD8" s="40" t="s">
        <v>68</v>
      </c>
      <c r="AE8" s="41">
        <f t="shared" si="3"/>
        <v>0.21400000000000002</v>
      </c>
      <c r="AF8" s="39">
        <f t="shared" si="4"/>
        <v>1.2305000000000001</v>
      </c>
      <c r="AG8" s="39">
        <f t="shared" si="5"/>
        <v>7.4961250000000001</v>
      </c>
      <c r="AH8" s="42">
        <v>0.05</v>
      </c>
      <c r="AI8" s="39">
        <f t="shared" si="6"/>
        <v>0.82</v>
      </c>
      <c r="AJ8" s="42">
        <v>0.06</v>
      </c>
      <c r="AK8" s="39">
        <f t="shared" si="7"/>
        <v>0.98399999999999987</v>
      </c>
      <c r="AL8" s="43">
        <f t="shared" si="8"/>
        <v>1.6799999999999997</v>
      </c>
      <c r="AM8" s="42">
        <v>0.1</v>
      </c>
      <c r="AN8" s="39">
        <f t="shared" si="9"/>
        <v>1.64</v>
      </c>
      <c r="AO8" s="42">
        <v>0</v>
      </c>
      <c r="AP8" s="39">
        <f t="shared" si="10"/>
        <v>0</v>
      </c>
      <c r="AQ8" s="42">
        <v>0</v>
      </c>
      <c r="AR8" s="39">
        <f t="shared" si="11"/>
        <v>0</v>
      </c>
      <c r="AS8" s="44">
        <v>0</v>
      </c>
      <c r="AT8" s="42">
        <v>0</v>
      </c>
      <c r="AU8" s="39">
        <f t="shared" si="12"/>
        <v>0</v>
      </c>
      <c r="AV8" s="39">
        <f t="shared" si="13"/>
        <v>5.1239999999999997</v>
      </c>
      <c r="AW8" s="39">
        <f t="shared" si="14"/>
        <v>12.620125</v>
      </c>
      <c r="AX8" s="45">
        <f t="shared" si="15"/>
        <v>0.2304801829268292</v>
      </c>
      <c r="AY8" s="44">
        <v>16.399999999999999</v>
      </c>
      <c r="AZ8" s="43">
        <f t="shared" si="16"/>
        <v>17.22</v>
      </c>
      <c r="BA8" s="44">
        <v>34.99</v>
      </c>
      <c r="BB8" s="45">
        <f t="shared" si="17"/>
        <v>0.50785938839668487</v>
      </c>
      <c r="BC8" s="35"/>
      <c r="BD8" s="39"/>
      <c r="BE8" s="39">
        <f t="shared" si="18"/>
        <v>0</v>
      </c>
    </row>
    <row r="9" spans="1:57" s="66" customFormat="1" ht="60.75" thickBot="1" x14ac:dyDescent="0.3">
      <c r="A9" s="47">
        <v>8</v>
      </c>
      <c r="B9" s="48"/>
      <c r="C9" s="48"/>
      <c r="D9" s="48" t="s">
        <v>57</v>
      </c>
      <c r="E9" s="48"/>
      <c r="F9" s="48" t="s">
        <v>58</v>
      </c>
      <c r="G9" s="49" t="s">
        <v>59</v>
      </c>
      <c r="H9" s="48" t="s">
        <v>60</v>
      </c>
      <c r="I9" s="48" t="s">
        <v>61</v>
      </c>
      <c r="J9" s="48" t="s">
        <v>62</v>
      </c>
      <c r="K9" s="48" t="s">
        <v>63</v>
      </c>
      <c r="L9" s="50" t="s">
        <v>71</v>
      </c>
      <c r="M9" s="50" t="s">
        <v>72</v>
      </c>
      <c r="N9" s="51"/>
      <c r="O9" s="51"/>
      <c r="P9" s="48" t="s">
        <v>66</v>
      </c>
      <c r="Q9" s="52">
        <f>'[1]Internal Commitment'!H18</f>
        <v>0</v>
      </c>
      <c r="R9" s="52">
        <v>6.66</v>
      </c>
      <c r="S9" s="48" t="s">
        <v>67</v>
      </c>
      <c r="T9" s="53">
        <v>30</v>
      </c>
      <c r="U9" s="53">
        <v>25</v>
      </c>
      <c r="V9" s="53">
        <v>12</v>
      </c>
      <c r="W9" s="54"/>
      <c r="X9" s="55">
        <v>1</v>
      </c>
      <c r="Y9" s="56">
        <f t="shared" si="0"/>
        <v>8.9999999999999993E-3</v>
      </c>
      <c r="Z9" s="54">
        <v>56</v>
      </c>
      <c r="AA9" s="57">
        <f t="shared" si="1"/>
        <v>6222.2222222222226</v>
      </c>
      <c r="AB9" s="58">
        <v>3500</v>
      </c>
      <c r="AC9" s="59">
        <f t="shared" si="2"/>
        <v>0.5625</v>
      </c>
      <c r="AD9" s="60" t="s">
        <v>68</v>
      </c>
      <c r="AE9" s="61">
        <f t="shared" si="3"/>
        <v>0.21400000000000002</v>
      </c>
      <c r="AF9" s="59">
        <f t="shared" si="4"/>
        <v>1.4252400000000003</v>
      </c>
      <c r="AG9" s="59">
        <f t="shared" si="5"/>
        <v>8.6477400000000006</v>
      </c>
      <c r="AH9" s="62">
        <v>0.05</v>
      </c>
      <c r="AI9" s="59">
        <f t="shared" si="6"/>
        <v>0.91199999999999992</v>
      </c>
      <c r="AJ9" s="62">
        <v>0.06</v>
      </c>
      <c r="AK9" s="59">
        <f t="shared" si="7"/>
        <v>1.0943999999999998</v>
      </c>
      <c r="AL9" s="63">
        <f t="shared" si="8"/>
        <v>1.588000000000001</v>
      </c>
      <c r="AM9" s="62">
        <v>0.1</v>
      </c>
      <c r="AN9" s="59">
        <f t="shared" si="9"/>
        <v>1.8239999999999998</v>
      </c>
      <c r="AO9" s="62">
        <v>0</v>
      </c>
      <c r="AP9" s="59">
        <f t="shared" si="10"/>
        <v>0</v>
      </c>
      <c r="AQ9" s="62">
        <v>0</v>
      </c>
      <c r="AR9" s="59">
        <f t="shared" si="11"/>
        <v>0</v>
      </c>
      <c r="AS9" s="64">
        <v>0</v>
      </c>
      <c r="AT9" s="62">
        <v>0</v>
      </c>
      <c r="AU9" s="59">
        <f t="shared" si="12"/>
        <v>0</v>
      </c>
      <c r="AV9" s="59">
        <f t="shared" si="13"/>
        <v>5.4184000000000001</v>
      </c>
      <c r="AW9" s="59">
        <f t="shared" si="14"/>
        <v>14.066140000000001</v>
      </c>
      <c r="AX9" s="65">
        <f t="shared" si="15"/>
        <v>0.228830043859649</v>
      </c>
      <c r="AY9" s="64">
        <v>18.239999999999998</v>
      </c>
      <c r="AZ9" s="59">
        <f t="shared" si="16"/>
        <v>19.151999999999997</v>
      </c>
      <c r="BA9" s="64">
        <v>39.99</v>
      </c>
      <c r="BB9" s="65">
        <f t="shared" si="17"/>
        <v>0.521080270067517</v>
      </c>
      <c r="BC9" s="55"/>
      <c r="BD9" s="59"/>
      <c r="BE9" s="59">
        <f t="shared" si="18"/>
        <v>0</v>
      </c>
    </row>
    <row r="10" spans="1:57" s="46" customFormat="1" ht="57.95" customHeight="1" x14ac:dyDescent="0.25">
      <c r="A10" s="67">
        <v>9</v>
      </c>
      <c r="B10" s="68"/>
      <c r="C10" s="68"/>
      <c r="D10" s="68" t="s">
        <v>57</v>
      </c>
      <c r="E10" s="68"/>
      <c r="F10" s="68" t="s">
        <v>58</v>
      </c>
      <c r="G10" s="69" t="s">
        <v>59</v>
      </c>
      <c r="H10" s="68" t="s">
        <v>60</v>
      </c>
      <c r="I10" s="68" t="s">
        <v>61</v>
      </c>
      <c r="J10" s="68" t="s">
        <v>62</v>
      </c>
      <c r="K10" s="68" t="s">
        <v>63</v>
      </c>
      <c r="L10" s="70" t="s">
        <v>64</v>
      </c>
      <c r="M10" s="70" t="s">
        <v>73</v>
      </c>
      <c r="N10" s="71"/>
      <c r="O10" s="71"/>
      <c r="P10" s="68" t="s">
        <v>66</v>
      </c>
      <c r="Q10" s="72">
        <f>'[1]Internal Commitment'!H18</f>
        <v>0</v>
      </c>
      <c r="R10" s="72">
        <v>4.32</v>
      </c>
      <c r="S10" s="68" t="s">
        <v>67</v>
      </c>
      <c r="T10" s="73">
        <v>30</v>
      </c>
      <c r="U10" s="73">
        <v>25</v>
      </c>
      <c r="V10" s="73">
        <v>9</v>
      </c>
      <c r="W10" s="74"/>
      <c r="X10" s="75">
        <v>1</v>
      </c>
      <c r="Y10" s="76">
        <f t="shared" si="0"/>
        <v>6.7499999999999999E-3</v>
      </c>
      <c r="Z10" s="74">
        <v>56</v>
      </c>
      <c r="AA10" s="77">
        <f t="shared" si="1"/>
        <v>8296.2962962962956</v>
      </c>
      <c r="AB10" s="78">
        <v>3500</v>
      </c>
      <c r="AC10" s="79">
        <f t="shared" si="2"/>
        <v>0.42187500000000006</v>
      </c>
      <c r="AD10" s="80" t="s">
        <v>68</v>
      </c>
      <c r="AE10" s="81">
        <f t="shared" si="3"/>
        <v>0.21400000000000002</v>
      </c>
      <c r="AF10" s="79">
        <f t="shared" si="4"/>
        <v>0.92448000000000019</v>
      </c>
      <c r="AG10" s="79">
        <f t="shared" si="5"/>
        <v>5.6663550000000003</v>
      </c>
      <c r="AH10" s="82">
        <v>0.05</v>
      </c>
      <c r="AI10" s="79">
        <f t="shared" si="6"/>
        <v>0.66</v>
      </c>
      <c r="AJ10" s="82">
        <v>0.06</v>
      </c>
      <c r="AK10" s="79">
        <f t="shared" si="7"/>
        <v>0.79199999999999993</v>
      </c>
      <c r="AL10" s="83">
        <f t="shared" si="8"/>
        <v>1.8399999999999999</v>
      </c>
      <c r="AM10" s="82">
        <v>0.1</v>
      </c>
      <c r="AN10" s="79">
        <f t="shared" si="9"/>
        <v>1.32</v>
      </c>
      <c r="AO10" s="82">
        <v>0</v>
      </c>
      <c r="AP10" s="79">
        <f t="shared" si="10"/>
        <v>0</v>
      </c>
      <c r="AQ10" s="82">
        <v>0</v>
      </c>
      <c r="AR10" s="79">
        <f t="shared" si="11"/>
        <v>0</v>
      </c>
      <c r="AS10" s="84">
        <v>0</v>
      </c>
      <c r="AT10" s="82">
        <v>0</v>
      </c>
      <c r="AU10" s="79">
        <f t="shared" si="12"/>
        <v>0</v>
      </c>
      <c r="AV10" s="79">
        <f t="shared" si="13"/>
        <v>4.6120000000000001</v>
      </c>
      <c r="AW10" s="79">
        <f t="shared" si="14"/>
        <v>10.278355000000001</v>
      </c>
      <c r="AX10" s="85">
        <f t="shared" si="15"/>
        <v>0.22133674242424228</v>
      </c>
      <c r="AY10" s="84">
        <v>13.2</v>
      </c>
      <c r="AZ10" s="83">
        <f t="shared" si="16"/>
        <v>13.86</v>
      </c>
      <c r="BA10" s="84">
        <v>27.99</v>
      </c>
      <c r="BB10" s="85">
        <f t="shared" si="17"/>
        <v>0.50482315112540188</v>
      </c>
      <c r="BC10" s="75"/>
      <c r="BD10" s="79"/>
      <c r="BE10" s="79">
        <f t="shared" si="18"/>
        <v>0</v>
      </c>
    </row>
    <row r="11" spans="1:57" s="46" customFormat="1" ht="60" x14ac:dyDescent="0.25">
      <c r="A11" s="27">
        <v>10</v>
      </c>
      <c r="B11" s="28"/>
      <c r="C11" s="28"/>
      <c r="D11" s="28" t="s">
        <v>57</v>
      </c>
      <c r="E11" s="28"/>
      <c r="F11" s="28" t="s">
        <v>58</v>
      </c>
      <c r="G11" s="29" t="s">
        <v>59</v>
      </c>
      <c r="H11" s="28" t="s">
        <v>60</v>
      </c>
      <c r="I11" s="28" t="s">
        <v>61</v>
      </c>
      <c r="J11" s="28" t="s">
        <v>62</v>
      </c>
      <c r="K11" s="28" t="s">
        <v>63</v>
      </c>
      <c r="L11" s="30" t="s">
        <v>69</v>
      </c>
      <c r="M11" s="30" t="s">
        <v>73</v>
      </c>
      <c r="N11" s="31"/>
      <c r="O11" s="31"/>
      <c r="P11" s="28" t="s">
        <v>66</v>
      </c>
      <c r="Q11" s="32">
        <f>'[1]Internal Commitment'!H20</f>
        <v>0</v>
      </c>
      <c r="R11" s="32">
        <v>5.31</v>
      </c>
      <c r="S11" s="28" t="s">
        <v>67</v>
      </c>
      <c r="T11" s="33">
        <v>30</v>
      </c>
      <c r="U11" s="33">
        <v>25</v>
      </c>
      <c r="V11" s="33">
        <v>10</v>
      </c>
      <c r="W11" s="34"/>
      <c r="X11" s="35">
        <v>1</v>
      </c>
      <c r="Y11" s="36">
        <f t="shared" si="0"/>
        <v>7.4999999999999997E-3</v>
      </c>
      <c r="Z11" s="34">
        <v>56</v>
      </c>
      <c r="AA11" s="37">
        <f t="shared" si="1"/>
        <v>7466.666666666667</v>
      </c>
      <c r="AB11" s="38">
        <v>3500</v>
      </c>
      <c r="AC11" s="39">
        <f t="shared" si="2"/>
        <v>0.46875</v>
      </c>
      <c r="AD11" s="40" t="s">
        <v>68</v>
      </c>
      <c r="AE11" s="41">
        <f t="shared" si="3"/>
        <v>0.21400000000000002</v>
      </c>
      <c r="AF11" s="39">
        <f t="shared" si="4"/>
        <v>1.1363400000000001</v>
      </c>
      <c r="AG11" s="39">
        <f t="shared" si="5"/>
        <v>6.9150899999999993</v>
      </c>
      <c r="AH11" s="42">
        <v>0.05</v>
      </c>
      <c r="AI11" s="39">
        <f t="shared" si="6"/>
        <v>0.75300000000000011</v>
      </c>
      <c r="AJ11" s="42">
        <v>0.06</v>
      </c>
      <c r="AK11" s="39">
        <f t="shared" si="7"/>
        <v>0.90359999999999996</v>
      </c>
      <c r="AL11" s="43">
        <f t="shared" si="8"/>
        <v>1.7469999999999999</v>
      </c>
      <c r="AM11" s="42">
        <v>0.1</v>
      </c>
      <c r="AN11" s="39">
        <f t="shared" si="9"/>
        <v>1.5060000000000002</v>
      </c>
      <c r="AO11" s="42">
        <v>0</v>
      </c>
      <c r="AP11" s="39">
        <f t="shared" si="10"/>
        <v>0</v>
      </c>
      <c r="AQ11" s="42">
        <v>0</v>
      </c>
      <c r="AR11" s="39">
        <f t="shared" si="11"/>
        <v>0</v>
      </c>
      <c r="AS11" s="44">
        <v>0</v>
      </c>
      <c r="AT11" s="42">
        <v>0</v>
      </c>
      <c r="AU11" s="39">
        <f t="shared" si="12"/>
        <v>0</v>
      </c>
      <c r="AV11" s="39">
        <f t="shared" si="13"/>
        <v>4.9096000000000002</v>
      </c>
      <c r="AW11" s="39">
        <f t="shared" si="14"/>
        <v>11.82469</v>
      </c>
      <c r="AX11" s="45">
        <f t="shared" si="15"/>
        <v>0.21482802124833997</v>
      </c>
      <c r="AY11" s="44">
        <v>15.06</v>
      </c>
      <c r="AZ11" s="43">
        <f t="shared" si="16"/>
        <v>15.813000000000001</v>
      </c>
      <c r="BA11" s="44">
        <v>29.99</v>
      </c>
      <c r="BB11" s="45">
        <f t="shared" si="17"/>
        <v>0.47272424141380454</v>
      </c>
      <c r="BC11" s="35"/>
      <c r="BD11" s="39"/>
      <c r="BE11" s="39">
        <f t="shared" si="18"/>
        <v>0</v>
      </c>
    </row>
    <row r="12" spans="1:57" s="46" customFormat="1" ht="60" x14ac:dyDescent="0.25">
      <c r="A12" s="27">
        <v>11</v>
      </c>
      <c r="B12" s="28"/>
      <c r="C12" s="28"/>
      <c r="D12" s="28" t="s">
        <v>57</v>
      </c>
      <c r="E12" s="28"/>
      <c r="F12" s="28" t="s">
        <v>58</v>
      </c>
      <c r="G12" s="29" t="s">
        <v>59</v>
      </c>
      <c r="H12" s="28" t="s">
        <v>60</v>
      </c>
      <c r="I12" s="28" t="s">
        <v>61</v>
      </c>
      <c r="J12" s="28" t="s">
        <v>62</v>
      </c>
      <c r="K12" s="28" t="s">
        <v>63</v>
      </c>
      <c r="L12" s="30" t="s">
        <v>70</v>
      </c>
      <c r="M12" s="30" t="s">
        <v>73</v>
      </c>
      <c r="N12" s="31"/>
      <c r="O12" s="31"/>
      <c r="P12" s="28" t="s">
        <v>66</v>
      </c>
      <c r="Q12" s="32">
        <f>'[1]Internal Commitment'!H21</f>
        <v>0</v>
      </c>
      <c r="R12" s="32">
        <v>5.75</v>
      </c>
      <c r="S12" s="28" t="s">
        <v>67</v>
      </c>
      <c r="T12" s="33">
        <v>30</v>
      </c>
      <c r="U12" s="33">
        <v>25</v>
      </c>
      <c r="V12" s="33">
        <v>11</v>
      </c>
      <c r="W12" s="34"/>
      <c r="X12" s="35">
        <v>1</v>
      </c>
      <c r="Y12" s="36">
        <f t="shared" si="0"/>
        <v>8.2500000000000004E-3</v>
      </c>
      <c r="Z12" s="34">
        <v>56</v>
      </c>
      <c r="AA12" s="37">
        <f t="shared" si="1"/>
        <v>6787.878787878788</v>
      </c>
      <c r="AB12" s="38">
        <v>3500</v>
      </c>
      <c r="AC12" s="39">
        <f t="shared" si="2"/>
        <v>0.515625</v>
      </c>
      <c r="AD12" s="40" t="s">
        <v>68</v>
      </c>
      <c r="AE12" s="41">
        <f t="shared" si="3"/>
        <v>0.21400000000000002</v>
      </c>
      <c r="AF12" s="39">
        <f t="shared" si="4"/>
        <v>1.2305000000000001</v>
      </c>
      <c r="AG12" s="39">
        <f t="shared" si="5"/>
        <v>7.4961250000000001</v>
      </c>
      <c r="AH12" s="42">
        <v>0.05</v>
      </c>
      <c r="AI12" s="39">
        <f t="shared" si="6"/>
        <v>0.82</v>
      </c>
      <c r="AJ12" s="42">
        <v>0.06</v>
      </c>
      <c r="AK12" s="39">
        <f t="shared" si="7"/>
        <v>0.98399999999999987</v>
      </c>
      <c r="AL12" s="43">
        <f t="shared" si="8"/>
        <v>1.6799999999999997</v>
      </c>
      <c r="AM12" s="42">
        <v>0.1</v>
      </c>
      <c r="AN12" s="39">
        <f t="shared" si="9"/>
        <v>1.64</v>
      </c>
      <c r="AO12" s="42">
        <v>0</v>
      </c>
      <c r="AP12" s="39">
        <f t="shared" si="10"/>
        <v>0</v>
      </c>
      <c r="AQ12" s="42">
        <v>0</v>
      </c>
      <c r="AR12" s="39">
        <f t="shared" si="11"/>
        <v>0</v>
      </c>
      <c r="AS12" s="44">
        <v>0</v>
      </c>
      <c r="AT12" s="42">
        <v>0</v>
      </c>
      <c r="AU12" s="39">
        <f t="shared" si="12"/>
        <v>0</v>
      </c>
      <c r="AV12" s="39">
        <f t="shared" si="13"/>
        <v>5.1239999999999997</v>
      </c>
      <c r="AW12" s="39">
        <f t="shared" si="14"/>
        <v>12.620125</v>
      </c>
      <c r="AX12" s="45">
        <f t="shared" si="15"/>
        <v>0.2304801829268292</v>
      </c>
      <c r="AY12" s="44">
        <v>16.399999999999999</v>
      </c>
      <c r="AZ12" s="43">
        <f t="shared" si="16"/>
        <v>17.22</v>
      </c>
      <c r="BA12" s="44">
        <v>34.99</v>
      </c>
      <c r="BB12" s="45">
        <f t="shared" si="17"/>
        <v>0.50785938839668487</v>
      </c>
      <c r="BC12" s="35"/>
      <c r="BD12" s="39"/>
      <c r="BE12" s="39">
        <f t="shared" si="18"/>
        <v>0</v>
      </c>
    </row>
    <row r="13" spans="1:57" s="66" customFormat="1" ht="60.75" thickBot="1" x14ac:dyDescent="0.3">
      <c r="A13" s="47">
        <v>12</v>
      </c>
      <c r="B13" s="48"/>
      <c r="C13" s="48"/>
      <c r="D13" s="48" t="s">
        <v>57</v>
      </c>
      <c r="E13" s="48"/>
      <c r="F13" s="48" t="s">
        <v>58</v>
      </c>
      <c r="G13" s="49" t="s">
        <v>59</v>
      </c>
      <c r="H13" s="48" t="s">
        <v>60</v>
      </c>
      <c r="I13" s="48" t="s">
        <v>61</v>
      </c>
      <c r="J13" s="48" t="s">
        <v>62</v>
      </c>
      <c r="K13" s="48" t="s">
        <v>63</v>
      </c>
      <c r="L13" s="50" t="s">
        <v>71</v>
      </c>
      <c r="M13" s="50" t="s">
        <v>73</v>
      </c>
      <c r="N13" s="51"/>
      <c r="O13" s="51"/>
      <c r="P13" s="48" t="s">
        <v>66</v>
      </c>
      <c r="Q13" s="52">
        <f>'[1]Internal Commitment'!H22</f>
        <v>0</v>
      </c>
      <c r="R13" s="52">
        <v>6.66</v>
      </c>
      <c r="S13" s="48" t="s">
        <v>67</v>
      </c>
      <c r="T13" s="53">
        <v>30</v>
      </c>
      <c r="U13" s="53">
        <v>25</v>
      </c>
      <c r="V13" s="53">
        <v>12</v>
      </c>
      <c r="W13" s="54"/>
      <c r="X13" s="55">
        <v>1</v>
      </c>
      <c r="Y13" s="56">
        <f t="shared" si="0"/>
        <v>8.9999999999999993E-3</v>
      </c>
      <c r="Z13" s="54">
        <v>56</v>
      </c>
      <c r="AA13" s="57">
        <f t="shared" si="1"/>
        <v>6222.2222222222226</v>
      </c>
      <c r="AB13" s="58">
        <v>3500</v>
      </c>
      <c r="AC13" s="59">
        <f t="shared" si="2"/>
        <v>0.5625</v>
      </c>
      <c r="AD13" s="60" t="s">
        <v>68</v>
      </c>
      <c r="AE13" s="61">
        <f t="shared" si="3"/>
        <v>0.21400000000000002</v>
      </c>
      <c r="AF13" s="59">
        <f t="shared" si="4"/>
        <v>1.4252400000000003</v>
      </c>
      <c r="AG13" s="59">
        <f t="shared" si="5"/>
        <v>8.6477400000000006</v>
      </c>
      <c r="AH13" s="62">
        <v>0.05</v>
      </c>
      <c r="AI13" s="59">
        <f t="shared" si="6"/>
        <v>0.91199999999999992</v>
      </c>
      <c r="AJ13" s="62">
        <v>0.06</v>
      </c>
      <c r="AK13" s="59">
        <f t="shared" si="7"/>
        <v>1.0943999999999998</v>
      </c>
      <c r="AL13" s="63">
        <f t="shared" si="8"/>
        <v>1.588000000000001</v>
      </c>
      <c r="AM13" s="62">
        <v>0.1</v>
      </c>
      <c r="AN13" s="59">
        <f t="shared" si="9"/>
        <v>1.8239999999999998</v>
      </c>
      <c r="AO13" s="62">
        <v>0</v>
      </c>
      <c r="AP13" s="59">
        <f t="shared" si="10"/>
        <v>0</v>
      </c>
      <c r="AQ13" s="62">
        <v>0</v>
      </c>
      <c r="AR13" s="59">
        <f t="shared" si="11"/>
        <v>0</v>
      </c>
      <c r="AS13" s="64">
        <v>0</v>
      </c>
      <c r="AT13" s="62">
        <v>0</v>
      </c>
      <c r="AU13" s="59">
        <f t="shared" si="12"/>
        <v>0</v>
      </c>
      <c r="AV13" s="59">
        <f t="shared" si="13"/>
        <v>5.4184000000000001</v>
      </c>
      <c r="AW13" s="59">
        <f t="shared" si="14"/>
        <v>14.066140000000001</v>
      </c>
      <c r="AX13" s="65">
        <f t="shared" si="15"/>
        <v>0.228830043859649</v>
      </c>
      <c r="AY13" s="64">
        <v>18.239999999999998</v>
      </c>
      <c r="AZ13" s="59">
        <f t="shared" si="16"/>
        <v>19.151999999999997</v>
      </c>
      <c r="BA13" s="64">
        <v>39.99</v>
      </c>
      <c r="BB13" s="65">
        <f t="shared" si="17"/>
        <v>0.521080270067517</v>
      </c>
      <c r="BC13" s="55"/>
      <c r="BD13" s="59"/>
      <c r="BE13" s="59">
        <f t="shared" si="18"/>
        <v>0</v>
      </c>
    </row>
    <row r="14" spans="1:57" s="46" customFormat="1" ht="57.95" customHeight="1" x14ac:dyDescent="0.25">
      <c r="A14" s="67">
        <v>13</v>
      </c>
      <c r="B14" s="68"/>
      <c r="C14" s="68"/>
      <c r="D14" s="68" t="s">
        <v>57</v>
      </c>
      <c r="E14" s="68"/>
      <c r="F14" s="68" t="s">
        <v>58</v>
      </c>
      <c r="G14" s="69" t="s">
        <v>59</v>
      </c>
      <c r="H14" s="68" t="s">
        <v>60</v>
      </c>
      <c r="I14" s="68" t="s">
        <v>61</v>
      </c>
      <c r="J14" s="68" t="s">
        <v>62</v>
      </c>
      <c r="K14" s="68" t="s">
        <v>63</v>
      </c>
      <c r="L14" s="70" t="s">
        <v>64</v>
      </c>
      <c r="M14" s="70" t="s">
        <v>74</v>
      </c>
      <c r="N14" s="71"/>
      <c r="O14" s="71"/>
      <c r="P14" s="68" t="s">
        <v>66</v>
      </c>
      <c r="Q14" s="72">
        <f>'[1]Internal Commitment'!H22</f>
        <v>0</v>
      </c>
      <c r="R14" s="72">
        <v>4.32</v>
      </c>
      <c r="S14" s="68" t="s">
        <v>67</v>
      </c>
      <c r="T14" s="73">
        <v>30</v>
      </c>
      <c r="U14" s="73">
        <v>25</v>
      </c>
      <c r="V14" s="73">
        <v>9</v>
      </c>
      <c r="W14" s="74"/>
      <c r="X14" s="75">
        <v>1</v>
      </c>
      <c r="Y14" s="76">
        <f t="shared" si="0"/>
        <v>6.7499999999999999E-3</v>
      </c>
      <c r="Z14" s="74">
        <v>56</v>
      </c>
      <c r="AA14" s="77">
        <f t="shared" si="1"/>
        <v>8296.2962962962956</v>
      </c>
      <c r="AB14" s="78">
        <v>3500</v>
      </c>
      <c r="AC14" s="79">
        <f t="shared" si="2"/>
        <v>0.42187500000000006</v>
      </c>
      <c r="AD14" s="80" t="s">
        <v>68</v>
      </c>
      <c r="AE14" s="81">
        <f t="shared" si="3"/>
        <v>0.21400000000000002</v>
      </c>
      <c r="AF14" s="79">
        <f t="shared" si="4"/>
        <v>0.92448000000000019</v>
      </c>
      <c r="AG14" s="79">
        <f t="shared" si="5"/>
        <v>5.6663550000000003</v>
      </c>
      <c r="AH14" s="82">
        <v>0.05</v>
      </c>
      <c r="AI14" s="79">
        <f t="shared" si="6"/>
        <v>0.66</v>
      </c>
      <c r="AJ14" s="82">
        <v>0.06</v>
      </c>
      <c r="AK14" s="79">
        <f t="shared" si="7"/>
        <v>0.79199999999999993</v>
      </c>
      <c r="AL14" s="83">
        <f t="shared" si="8"/>
        <v>1.8399999999999999</v>
      </c>
      <c r="AM14" s="82">
        <v>0.1</v>
      </c>
      <c r="AN14" s="79">
        <f t="shared" si="9"/>
        <v>1.32</v>
      </c>
      <c r="AO14" s="82">
        <v>0</v>
      </c>
      <c r="AP14" s="79">
        <f t="shared" si="10"/>
        <v>0</v>
      </c>
      <c r="AQ14" s="82">
        <v>0</v>
      </c>
      <c r="AR14" s="79">
        <f t="shared" si="11"/>
        <v>0</v>
      </c>
      <c r="AS14" s="84">
        <v>0</v>
      </c>
      <c r="AT14" s="82">
        <v>0</v>
      </c>
      <c r="AU14" s="79">
        <f t="shared" si="12"/>
        <v>0</v>
      </c>
      <c r="AV14" s="79">
        <f t="shared" si="13"/>
        <v>4.6120000000000001</v>
      </c>
      <c r="AW14" s="79">
        <f t="shared" si="14"/>
        <v>10.278355000000001</v>
      </c>
      <c r="AX14" s="85">
        <f t="shared" si="15"/>
        <v>0.22133674242424228</v>
      </c>
      <c r="AY14" s="84">
        <v>13.2</v>
      </c>
      <c r="AZ14" s="83">
        <f t="shared" si="16"/>
        <v>13.86</v>
      </c>
      <c r="BA14" s="84">
        <v>27.99</v>
      </c>
      <c r="BB14" s="85">
        <f t="shared" si="17"/>
        <v>0.50482315112540188</v>
      </c>
      <c r="BC14" s="75"/>
      <c r="BD14" s="79"/>
      <c r="BE14" s="79">
        <f t="shared" si="18"/>
        <v>0</v>
      </c>
    </row>
    <row r="15" spans="1:57" s="46" customFormat="1" ht="60" x14ac:dyDescent="0.25">
      <c r="A15" s="27">
        <v>14</v>
      </c>
      <c r="B15" s="28"/>
      <c r="C15" s="28"/>
      <c r="D15" s="28" t="s">
        <v>57</v>
      </c>
      <c r="E15" s="28"/>
      <c r="F15" s="28" t="s">
        <v>58</v>
      </c>
      <c r="G15" s="29" t="s">
        <v>59</v>
      </c>
      <c r="H15" s="28" t="s">
        <v>60</v>
      </c>
      <c r="I15" s="28" t="s">
        <v>61</v>
      </c>
      <c r="J15" s="28" t="s">
        <v>62</v>
      </c>
      <c r="K15" s="28" t="s">
        <v>63</v>
      </c>
      <c r="L15" s="30" t="s">
        <v>69</v>
      </c>
      <c r="M15" s="30" t="s">
        <v>74</v>
      </c>
      <c r="N15" s="31"/>
      <c r="O15" s="31"/>
      <c r="P15" s="28" t="s">
        <v>66</v>
      </c>
      <c r="Q15" s="32">
        <f>'[1]Internal Commitment'!H23</f>
        <v>0</v>
      </c>
      <c r="R15" s="32">
        <v>5.31</v>
      </c>
      <c r="S15" s="28" t="s">
        <v>67</v>
      </c>
      <c r="T15" s="33">
        <v>30</v>
      </c>
      <c r="U15" s="33">
        <v>25</v>
      </c>
      <c r="V15" s="33">
        <v>10</v>
      </c>
      <c r="W15" s="34"/>
      <c r="X15" s="35">
        <v>1</v>
      </c>
      <c r="Y15" s="36">
        <f t="shared" si="0"/>
        <v>7.4999999999999997E-3</v>
      </c>
      <c r="Z15" s="34">
        <v>56</v>
      </c>
      <c r="AA15" s="37">
        <f t="shared" si="1"/>
        <v>7466.666666666667</v>
      </c>
      <c r="AB15" s="38">
        <v>3500</v>
      </c>
      <c r="AC15" s="39">
        <f t="shared" si="2"/>
        <v>0.46875</v>
      </c>
      <c r="AD15" s="40" t="s">
        <v>68</v>
      </c>
      <c r="AE15" s="41">
        <f t="shared" si="3"/>
        <v>0.21400000000000002</v>
      </c>
      <c r="AF15" s="39">
        <f t="shared" si="4"/>
        <v>1.1363400000000001</v>
      </c>
      <c r="AG15" s="39">
        <f t="shared" si="5"/>
        <v>6.9150899999999993</v>
      </c>
      <c r="AH15" s="42">
        <v>0.05</v>
      </c>
      <c r="AI15" s="39">
        <f t="shared" si="6"/>
        <v>0.75300000000000011</v>
      </c>
      <c r="AJ15" s="42">
        <v>0.06</v>
      </c>
      <c r="AK15" s="39">
        <f t="shared" si="7"/>
        <v>0.90359999999999996</v>
      </c>
      <c r="AL15" s="43">
        <f t="shared" si="8"/>
        <v>1.7469999999999999</v>
      </c>
      <c r="AM15" s="42">
        <v>0.1</v>
      </c>
      <c r="AN15" s="39">
        <f t="shared" si="9"/>
        <v>1.5060000000000002</v>
      </c>
      <c r="AO15" s="42">
        <v>0</v>
      </c>
      <c r="AP15" s="39">
        <f t="shared" si="10"/>
        <v>0</v>
      </c>
      <c r="AQ15" s="42">
        <v>0</v>
      </c>
      <c r="AR15" s="39">
        <f t="shared" si="11"/>
        <v>0</v>
      </c>
      <c r="AS15" s="44">
        <v>0</v>
      </c>
      <c r="AT15" s="42">
        <v>0</v>
      </c>
      <c r="AU15" s="39">
        <f t="shared" si="12"/>
        <v>0</v>
      </c>
      <c r="AV15" s="39">
        <f t="shared" si="13"/>
        <v>4.9096000000000002</v>
      </c>
      <c r="AW15" s="39">
        <f t="shared" si="14"/>
        <v>11.82469</v>
      </c>
      <c r="AX15" s="45">
        <f t="shared" si="15"/>
        <v>0.21482802124833997</v>
      </c>
      <c r="AY15" s="44">
        <v>15.06</v>
      </c>
      <c r="AZ15" s="43">
        <f t="shared" si="16"/>
        <v>15.813000000000001</v>
      </c>
      <c r="BA15" s="44">
        <v>29.99</v>
      </c>
      <c r="BB15" s="45">
        <f t="shared" si="17"/>
        <v>0.47272424141380454</v>
      </c>
      <c r="BC15" s="35"/>
      <c r="BD15" s="39"/>
      <c r="BE15" s="39">
        <f t="shared" si="18"/>
        <v>0</v>
      </c>
    </row>
    <row r="16" spans="1:57" s="46" customFormat="1" ht="60" x14ac:dyDescent="0.25">
      <c r="A16" s="27">
        <v>15</v>
      </c>
      <c r="B16" s="28"/>
      <c r="C16" s="28"/>
      <c r="D16" s="28" t="s">
        <v>57</v>
      </c>
      <c r="E16" s="28"/>
      <c r="F16" s="28" t="s">
        <v>58</v>
      </c>
      <c r="G16" s="29" t="s">
        <v>59</v>
      </c>
      <c r="H16" s="28" t="s">
        <v>60</v>
      </c>
      <c r="I16" s="28" t="s">
        <v>61</v>
      </c>
      <c r="J16" s="28" t="s">
        <v>62</v>
      </c>
      <c r="K16" s="28" t="s">
        <v>63</v>
      </c>
      <c r="L16" s="30" t="s">
        <v>70</v>
      </c>
      <c r="M16" s="30" t="s">
        <v>74</v>
      </c>
      <c r="N16" s="31"/>
      <c r="O16" s="31"/>
      <c r="P16" s="28" t="s">
        <v>66</v>
      </c>
      <c r="Q16" s="32">
        <f>'[1]Internal Commitment'!H24</f>
        <v>0</v>
      </c>
      <c r="R16" s="32">
        <v>5.75</v>
      </c>
      <c r="S16" s="28" t="s">
        <v>67</v>
      </c>
      <c r="T16" s="33">
        <v>30</v>
      </c>
      <c r="U16" s="33">
        <v>25</v>
      </c>
      <c r="V16" s="33">
        <v>11</v>
      </c>
      <c r="W16" s="34"/>
      <c r="X16" s="35">
        <v>1</v>
      </c>
      <c r="Y16" s="36">
        <f t="shared" si="0"/>
        <v>8.2500000000000004E-3</v>
      </c>
      <c r="Z16" s="34">
        <v>56</v>
      </c>
      <c r="AA16" s="37">
        <f t="shared" si="1"/>
        <v>6787.878787878788</v>
      </c>
      <c r="AB16" s="38">
        <v>3500</v>
      </c>
      <c r="AC16" s="39">
        <f t="shared" si="2"/>
        <v>0.515625</v>
      </c>
      <c r="AD16" s="40" t="s">
        <v>68</v>
      </c>
      <c r="AE16" s="41">
        <f t="shared" si="3"/>
        <v>0.21400000000000002</v>
      </c>
      <c r="AF16" s="39">
        <f t="shared" si="4"/>
        <v>1.2305000000000001</v>
      </c>
      <c r="AG16" s="39">
        <f t="shared" si="5"/>
        <v>7.4961250000000001</v>
      </c>
      <c r="AH16" s="42">
        <v>0.05</v>
      </c>
      <c r="AI16" s="39">
        <f t="shared" si="6"/>
        <v>0.82</v>
      </c>
      <c r="AJ16" s="42">
        <v>0.06</v>
      </c>
      <c r="AK16" s="39">
        <f t="shared" si="7"/>
        <v>0.98399999999999987</v>
      </c>
      <c r="AL16" s="43">
        <f t="shared" si="8"/>
        <v>1.6799999999999997</v>
      </c>
      <c r="AM16" s="42">
        <v>0.1</v>
      </c>
      <c r="AN16" s="39">
        <f t="shared" si="9"/>
        <v>1.64</v>
      </c>
      <c r="AO16" s="42">
        <v>0</v>
      </c>
      <c r="AP16" s="39">
        <f t="shared" si="10"/>
        <v>0</v>
      </c>
      <c r="AQ16" s="42">
        <v>0</v>
      </c>
      <c r="AR16" s="39">
        <f t="shared" si="11"/>
        <v>0</v>
      </c>
      <c r="AS16" s="44">
        <v>0</v>
      </c>
      <c r="AT16" s="42">
        <v>0</v>
      </c>
      <c r="AU16" s="39">
        <f t="shared" si="12"/>
        <v>0</v>
      </c>
      <c r="AV16" s="39">
        <f t="shared" si="13"/>
        <v>5.1239999999999997</v>
      </c>
      <c r="AW16" s="39">
        <f t="shared" si="14"/>
        <v>12.620125</v>
      </c>
      <c r="AX16" s="45">
        <f t="shared" si="15"/>
        <v>0.2304801829268292</v>
      </c>
      <c r="AY16" s="44">
        <v>16.399999999999999</v>
      </c>
      <c r="AZ16" s="43">
        <f t="shared" si="16"/>
        <v>17.22</v>
      </c>
      <c r="BA16" s="44">
        <v>34.99</v>
      </c>
      <c r="BB16" s="45">
        <f t="shared" si="17"/>
        <v>0.50785938839668487</v>
      </c>
      <c r="BC16" s="35"/>
      <c r="BD16" s="39"/>
      <c r="BE16" s="39">
        <f t="shared" si="18"/>
        <v>0</v>
      </c>
    </row>
    <row r="17" spans="1:57" s="66" customFormat="1" ht="60.75" thickBot="1" x14ac:dyDescent="0.3">
      <c r="A17" s="47">
        <v>16</v>
      </c>
      <c r="B17" s="48"/>
      <c r="C17" s="48"/>
      <c r="D17" s="48" t="s">
        <v>57</v>
      </c>
      <c r="E17" s="48"/>
      <c r="F17" s="48" t="s">
        <v>58</v>
      </c>
      <c r="G17" s="49" t="s">
        <v>59</v>
      </c>
      <c r="H17" s="48" t="s">
        <v>60</v>
      </c>
      <c r="I17" s="48" t="s">
        <v>61</v>
      </c>
      <c r="J17" s="48" t="s">
        <v>62</v>
      </c>
      <c r="K17" s="48" t="s">
        <v>63</v>
      </c>
      <c r="L17" s="50" t="s">
        <v>71</v>
      </c>
      <c r="M17" s="50" t="s">
        <v>74</v>
      </c>
      <c r="N17" s="51"/>
      <c r="O17" s="51"/>
      <c r="P17" s="48" t="s">
        <v>66</v>
      </c>
      <c r="Q17" s="52">
        <f>'[1]Internal Commitment'!H25</f>
        <v>0</v>
      </c>
      <c r="R17" s="52">
        <v>6.66</v>
      </c>
      <c r="S17" s="48" t="s">
        <v>67</v>
      </c>
      <c r="T17" s="53">
        <v>30</v>
      </c>
      <c r="U17" s="53">
        <v>25</v>
      </c>
      <c r="V17" s="53">
        <v>12</v>
      </c>
      <c r="W17" s="54"/>
      <c r="X17" s="55">
        <v>1</v>
      </c>
      <c r="Y17" s="56">
        <f t="shared" si="0"/>
        <v>8.9999999999999993E-3</v>
      </c>
      <c r="Z17" s="54">
        <v>56</v>
      </c>
      <c r="AA17" s="57">
        <f t="shared" si="1"/>
        <v>6222.2222222222226</v>
      </c>
      <c r="AB17" s="58">
        <v>3500</v>
      </c>
      <c r="AC17" s="59">
        <f t="shared" si="2"/>
        <v>0.5625</v>
      </c>
      <c r="AD17" s="60" t="s">
        <v>68</v>
      </c>
      <c r="AE17" s="61">
        <f t="shared" si="3"/>
        <v>0.21400000000000002</v>
      </c>
      <c r="AF17" s="59">
        <f t="shared" si="4"/>
        <v>1.4252400000000003</v>
      </c>
      <c r="AG17" s="59">
        <f t="shared" si="5"/>
        <v>8.6477400000000006</v>
      </c>
      <c r="AH17" s="62">
        <v>0.05</v>
      </c>
      <c r="AI17" s="59">
        <f t="shared" si="6"/>
        <v>0.91199999999999992</v>
      </c>
      <c r="AJ17" s="62">
        <v>0.06</v>
      </c>
      <c r="AK17" s="59">
        <f t="shared" si="7"/>
        <v>1.0943999999999998</v>
      </c>
      <c r="AL17" s="63">
        <f t="shared" si="8"/>
        <v>1.588000000000001</v>
      </c>
      <c r="AM17" s="62">
        <v>0.1</v>
      </c>
      <c r="AN17" s="59">
        <f t="shared" si="9"/>
        <v>1.8239999999999998</v>
      </c>
      <c r="AO17" s="62">
        <v>0</v>
      </c>
      <c r="AP17" s="59">
        <f t="shared" si="10"/>
        <v>0</v>
      </c>
      <c r="AQ17" s="62">
        <v>0</v>
      </c>
      <c r="AR17" s="59">
        <f t="shared" si="11"/>
        <v>0</v>
      </c>
      <c r="AS17" s="64">
        <v>0</v>
      </c>
      <c r="AT17" s="62">
        <v>0</v>
      </c>
      <c r="AU17" s="59">
        <f t="shared" si="12"/>
        <v>0</v>
      </c>
      <c r="AV17" s="59">
        <f t="shared" si="13"/>
        <v>5.4184000000000001</v>
      </c>
      <c r="AW17" s="59">
        <f t="shared" si="14"/>
        <v>14.066140000000001</v>
      </c>
      <c r="AX17" s="65">
        <f t="shared" si="15"/>
        <v>0.228830043859649</v>
      </c>
      <c r="AY17" s="64">
        <v>18.239999999999998</v>
      </c>
      <c r="AZ17" s="59">
        <f t="shared" si="16"/>
        <v>19.151999999999997</v>
      </c>
      <c r="BA17" s="64">
        <v>39.99</v>
      </c>
      <c r="BB17" s="65">
        <f t="shared" si="17"/>
        <v>0.521080270067517</v>
      </c>
      <c r="BC17" s="55"/>
      <c r="BD17" s="59"/>
      <c r="BE17" s="59">
        <f t="shared" si="18"/>
        <v>0</v>
      </c>
    </row>
  </sheetData>
  <sheetProtection insertRows="0" deleteRows="0" sort="0"/>
  <protectedRanges>
    <protectedRange sqref="BA5 T5:W5 BC5 Y2:AA5 AC2:AC5 AF2:AK5 BB2:BB5 O2:S5 AM2:AX5 A2:K5 A18:J215 L18:AZ215" name="Range1"/>
    <protectedRange sqref="T2:W4" name="Range1_2"/>
    <protectedRange sqref="AB2:AB5" name="Range1_3"/>
    <protectedRange sqref="AD3:AD5" name="Range1_4"/>
    <protectedRange sqref="BA2:BA4" name="Range1_5"/>
    <protectedRange sqref="BC2:BC4" name="Range1_6"/>
    <protectedRange sqref="AL2:AL5" name="Range1_1"/>
    <protectedRange sqref="AZ2:AZ5" name="Range1_7"/>
    <protectedRange sqref="K18:K240" name="Range1_1_1"/>
    <protectedRange sqref="M2:M5" name="Range1_8"/>
  </protectedRanges>
  <autoFilter ref="A1:BE17"/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S2:S17</xm:sqref>
        </x14:dataValidation>
        <x14:dataValidation type="list" allowBlank="1" showInputMessage="1" showErrorMessage="1">
          <x14:formula1>
            <xm:f>[1]Data!#REF!</xm:f>
          </x14:formula1>
          <xm:sqref>P2:P17</xm:sqref>
        </x14:dataValidation>
        <x14:dataValidation type="list" allowBlank="1" showInputMessage="1" showErrorMessage="1">
          <x14:formula1>
            <xm:f>[1]ValueSelect!#REF!</xm:f>
          </x14:formula1>
          <xm:sqref>F2:F17</xm:sqref>
        </x14:dataValidation>
        <x14:dataValidation type="list" allowBlank="1" showInputMessage="1" showErrorMessage="1">
          <x14:formula1>
            <xm:f>[1]ValueSelect!#REF!</xm:f>
          </x14:formula1>
          <xm:sqref>E2:E17</xm:sqref>
        </x14:dataValidation>
        <x14:dataValidation type="list" allowBlank="1" showInputMessage="1" showErrorMessage="1">
          <x14:formula1>
            <xm:f>[1]ValueSelect!#REF!</xm:f>
          </x14:formula1>
          <xm:sqref>D2:D17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2026-04-29T10:55:02Z</dcterms:created>
  <dcterms:modified xsi:type="dcterms:W3CDTF">2026-04-29T10:56:41Z</dcterms:modified>
</cp:coreProperties>
</file>