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J3" i="1" l="1"/>
  <c r="BG3" i="1"/>
  <c r="BA3" i="1"/>
  <c r="AX3" i="1"/>
  <c r="AU3" i="1"/>
  <c r="AR3" i="1"/>
  <c r="AP3" i="1"/>
  <c r="AN3" i="1"/>
  <c r="BB3" i="1" s="1"/>
  <c r="AL3" i="1"/>
  <c r="AC3" i="1"/>
  <c r="AD3" i="1" s="1"/>
  <c r="AF3" i="1" s="1"/>
  <c r="T3" i="1"/>
  <c r="U3" i="1" s="1"/>
  <c r="R3" i="1"/>
  <c r="BJ2" i="1"/>
  <c r="BG2" i="1"/>
  <c r="BA2" i="1"/>
  <c r="AX2" i="1"/>
  <c r="AU2" i="1"/>
  <c r="AR2" i="1"/>
  <c r="AP2" i="1"/>
  <c r="BB2" i="1" s="1"/>
  <c r="AN2" i="1"/>
  <c r="AL2" i="1"/>
  <c r="AC2" i="1"/>
  <c r="AD2" i="1" s="1"/>
  <c r="AF2" i="1" s="1"/>
  <c r="R2" i="1"/>
  <c r="T2" i="1" s="1"/>
  <c r="U2" i="1" s="1"/>
  <c r="AI2" i="1" l="1"/>
  <c r="AJ2" i="1" s="1"/>
  <c r="BC2" i="1" s="1"/>
  <c r="AI3" i="1"/>
  <c r="AJ3" i="1" s="1"/>
  <c r="BC3" i="1" s="1"/>
  <c r="BI3" i="1" l="1"/>
  <c r="BD3" i="1"/>
  <c r="BD2" i="1"/>
  <c r="BI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U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X1" authorId="0" shapeId="0">
      <text>
        <r>
          <rPr>
            <sz val="11"/>
            <rFont val="Calibri"/>
            <family val="2"/>
          </rPr>
          <t>[JLA POE Price Quote (Value)]*[Load 2 %]</t>
        </r>
      </text>
    </comment>
    <comment ref="BA1" authorId="0" shapeId="0">
      <text>
        <r>
          <rPr>
            <sz val="11"/>
            <rFont val="Calibri"/>
            <family val="2"/>
          </rPr>
          <t>[JLA POE Price Quote (Value)]*[Load 3 %]</t>
        </r>
      </text>
    </comment>
    <comment ref="BB1" authorId="0" shapeId="0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C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D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G1" authorId="0" shapeId="0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I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J1" authorId="0" shapeId="0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<sst xmlns="http://schemas.openxmlformats.org/spreadsheetml/2006/main" count="92" uniqueCount="79">
  <si>
    <t>Item No.</t>
  </si>
  <si>
    <t>Description-Short</t>
  </si>
  <si>
    <t>Licensor</t>
  </si>
  <si>
    <t>Brand</t>
  </si>
  <si>
    <t>Product Category</t>
  </si>
  <si>
    <t>Color</t>
  </si>
  <si>
    <t>Package Type</t>
  </si>
  <si>
    <t>Normal</t>
  </si>
  <si>
    <t>Pattern</t>
  </si>
  <si>
    <t>Line No.</t>
  </si>
  <si>
    <t>Photo</t>
  </si>
  <si>
    <t>VIN/Art No.</t>
  </si>
  <si>
    <t>Item Description</t>
  </si>
  <si>
    <t>Fabrication</t>
  </si>
  <si>
    <t>Size/Spec.</t>
  </si>
  <si>
    <t>Customer Item#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</si>
  <si>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</si>
  <si>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</si>
  <si>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</si>
  <si>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</si>
  <si>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</si>
  <si>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</si>
  <si>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</si>
  <si>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</si>
  <si>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</si>
  <si>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</si>
  <si>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</si>
  <si>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</si>
  <si>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</si>
  <si>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</si>
  <si>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</si>
  <si>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</si>
  <si>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</si>
  <si>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</si>
  <si>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</si>
  <si>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</si>
  <si>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</si>
  <si>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</si>
  <si>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</si>
  <si>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</si>
  <si>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Total Quantity</t>
  </si>
  <si>
    <t>Total Cost</t>
  </si>
  <si>
    <t>Total Sales</t>
  </si>
  <si>
    <t>Material-Short</t>
  </si>
  <si>
    <t>LDP Cost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</si>
  <si>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</si>
  <si>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</si>
  <si>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</si>
  <si>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</si>
  <si>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</si>
  <si>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</si>
  <si>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</si>
  <si>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</si>
  <si>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</si>
  <si>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</si>
  <si>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</si>
  <si>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</si>
  <si>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</si>
  <si>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</si>
  <si>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</si>
  <si>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</si>
  <si>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</si>
  <si>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</si>
  <si>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COMFORTER (SET)</t>
  </si>
  <si>
    <t>90x90"(1)
20x26"(2)</t>
  </si>
  <si>
    <t>Set</t>
  </si>
  <si>
    <t>9404.40.9022</t>
  </si>
  <si>
    <t>royalty</t>
  </si>
  <si>
    <t>104x90"(1) 
20x36"(2)</t>
  </si>
  <si>
    <t>Woolrich</t>
  </si>
  <si>
    <t>Woolrich 5%</t>
  </si>
  <si>
    <t>Solid Faux Cashmere rev to Plush</t>
  </si>
  <si>
    <t>COMFORTER: 130gsm 65/35 Poly/ Viscose yarn dye fabric to 180gsm solid plush, knife edge, 6oz/y2 fiber fill, jump tack quilting; 
SHAMS: poly/viscose yarn dye fabric to solid plush; knife edge, 4'' overlap openning at back;
PACKAGING: wired VZB; 2 sets per ctn</t>
  </si>
  <si>
    <t>Tan</t>
  </si>
  <si>
    <t>100% polyester Woolrich Solid Faux Cashmere rev. SLD Plush Comforter 3PC set</t>
    <phoneticPr fontId="9" type="noConversion"/>
  </si>
  <si>
    <t>Sld Faux Cashmere SLD Plush Cmf 3PC Set</t>
  </si>
  <si>
    <t>COMFORTER: 100% polyester; 
SHAMS: 100% polyester;
Filling: 100% polyester</t>
    <phoneticPr fontId="9" type="noConversion"/>
  </si>
  <si>
    <t>WR10-4190</t>
  </si>
  <si>
    <t>WR10-4191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</si>
</sst>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[$￥-804]#,##0.00;[Red][$￥-804]#,##0.00"/>
    <numFmt numFmtId="177" formatCode="_([$$-409]* #,##0.00_);_([$$-409]* \(#,##0.00\);_([$$-409]* &quot;-&quot;??_);_(@_)"/>
    <numFmt numFmtId="178" formatCode="_(* #,##0.00_);_(* \(#,##0.00\);_(* &quot;-&quot;??_);_(@_)"/>
    <numFmt numFmtId="179" formatCode="[$¥-804]#,##0.00"/>
    <numFmt numFmtId="180" formatCode="[$¥-478]#,##0.00"/>
    <numFmt numFmtId="181" formatCode="&quot;$&quot;#,##0.00"/>
    <numFmt numFmtId="182" formatCode="0.0"/>
    <numFmt numFmtId="183" formatCode="0.000"/>
    <numFmt numFmtId="184" formatCode="[$￥-804]#,##0.00"/>
    <numFmt numFmtId="185" formatCode="_(&quot;$&quot;* #,##0.00_);_(&quot;$&quot;* \(#,##0.00\);_(&quot;$&quot;* &quot;-&quot;??_);_(@_)"/>
  </numFmts>
  <fonts count="10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78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1" fillId="0" borderId="0"/>
    <xf numFmtId="179" fontId="1" fillId="0" borderId="0"/>
    <xf numFmtId="179" fontId="5" fillId="0" borderId="0"/>
    <xf numFmtId="184" fontId="4" fillId="0" borderId="0"/>
    <xf numFmtId="0" fontId="1" fillId="0" borderId="0"/>
    <xf numFmtId="185" fontId="2" fillId="0" borderId="0" applyFont="0" applyFill="0" applyBorder="0" applyAlignment="0" applyProtection="0"/>
    <xf numFmtId="0" fontId="2" fillId="0" borderId="0"/>
  </cellStyleXfs>
  <cellXfs count="49">
    <xf numFmtId="0" fontId="0" fillId="0" borderId="0" xfId="0" applyNumberFormat="1" applyFont="1"/>
    <xf numFmtId="0" fontId="1" fillId="0" borderId="1" xfId="0" applyNumberFormat="1" applyFont="1" applyBorder="1"/>
    <xf numFmtId="0" fontId="6" fillId="2" borderId="1" xfId="3" applyFont="1" applyFill="1" applyBorder="1" applyAlignment="1">
      <alignment horizontal="center" wrapText="1"/>
    </xf>
    <xf numFmtId="181" fontId="8" fillId="4" borderId="1" xfId="4" applyNumberFormat="1" applyFont="1" applyFill="1" applyBorder="1" applyAlignment="1">
      <alignment wrapText="1"/>
    </xf>
    <xf numFmtId="183" fontId="8" fillId="0" borderId="1" xfId="4" applyNumberFormat="1" applyFont="1" applyBorder="1" applyAlignment="1">
      <alignment wrapText="1"/>
    </xf>
    <xf numFmtId="1" fontId="8" fillId="0" borderId="1" xfId="4" applyNumberFormat="1" applyFont="1" applyBorder="1" applyAlignment="1">
      <alignment wrapText="1"/>
    </xf>
    <xf numFmtId="181" fontId="8" fillId="0" borderId="1" xfId="4" applyNumberFormat="1" applyFont="1" applyBorder="1" applyAlignment="1">
      <alignment wrapText="1"/>
    </xf>
    <xf numFmtId="181" fontId="8" fillId="2" borderId="1" xfId="4" applyNumberFormat="1" applyFont="1" applyFill="1" applyBorder="1" applyAlignment="1">
      <alignment wrapText="1"/>
    </xf>
    <xf numFmtId="181" fontId="0" fillId="7" borderId="1" xfId="13" applyNumberFormat="1" applyFont="1" applyFill="1" applyBorder="1" applyAlignment="1">
      <alignment wrapText="1"/>
    </xf>
    <xf numFmtId="10" fontId="0" fillId="7" borderId="1" xfId="7" applyNumberFormat="1" applyFont="1" applyFill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80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wrapText="1"/>
    </xf>
    <xf numFmtId="181" fontId="6" fillId="5" borderId="2" xfId="0" applyNumberFormat="1" applyFont="1" applyFill="1" applyBorder="1" applyAlignment="1">
      <alignment horizontal="center" wrapText="1"/>
    </xf>
    <xf numFmtId="181" fontId="6" fillId="4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82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10" fontId="6" fillId="0" borderId="1" xfId="0" applyNumberFormat="1" applyFont="1" applyBorder="1" applyAlignment="1">
      <alignment horizontal="center" wrapText="1"/>
    </xf>
    <xf numFmtId="10" fontId="6" fillId="0" borderId="0" xfId="0" applyNumberFormat="1" applyFont="1" applyAlignment="1">
      <alignment horizontal="center" wrapText="1"/>
    </xf>
    <xf numFmtId="181" fontId="8" fillId="6" borderId="1" xfId="4" applyNumberFormat="1" applyFont="1" applyFill="1" applyBorder="1" applyAlignment="1">
      <alignment wrapText="1"/>
    </xf>
    <xf numFmtId="10" fontId="8" fillId="6" borderId="1" xfId="4" applyNumberFormat="1" applyFont="1" applyFill="1" applyBorder="1" applyAlignment="1">
      <alignment wrapText="1"/>
    </xf>
    <xf numFmtId="0" fontId="6" fillId="8" borderId="0" xfId="0" applyFont="1" applyFill="1" applyAlignment="1">
      <alignment horizontal="center" wrapText="1"/>
    </xf>
    <xf numFmtId="181" fontId="6" fillId="6" borderId="1" xfId="0" applyNumberFormat="1" applyFont="1" applyFill="1" applyBorder="1" applyAlignment="1">
      <alignment horizontal="center" wrapText="1"/>
    </xf>
    <xf numFmtId="0" fontId="6" fillId="6" borderId="0" xfId="0" applyFont="1" applyFill="1" applyAlignment="1">
      <alignment horizontal="center" wrapText="1"/>
    </xf>
    <xf numFmtId="181" fontId="6" fillId="0" borderId="1" xfId="0" applyNumberFormat="1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0" fontId="2" fillId="2" borderId="1" xfId="14" applyFill="1" applyBorder="1" applyAlignment="1">
      <alignment wrapText="1"/>
    </xf>
    <xf numFmtId="180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81" fontId="0" fillId="0" borderId="1" xfId="0" applyNumberFormat="1" applyBorder="1" applyAlignment="1">
      <alignment wrapText="1"/>
    </xf>
    <xf numFmtId="182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83" fontId="0" fillId="7" borderId="1" xfId="0" applyNumberFormat="1" applyFill="1" applyBorder="1" applyAlignment="1">
      <alignment wrapText="1"/>
    </xf>
    <xf numFmtId="1" fontId="0" fillId="7" borderId="1" xfId="0" applyNumberFormat="1" applyFill="1" applyBorder="1" applyAlignment="1">
      <alignment wrapText="1"/>
    </xf>
    <xf numFmtId="181" fontId="0" fillId="7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0" fontId="1" fillId="0" borderId="1" xfId="0" applyFont="1" applyFill="1" applyBorder="1"/>
    <xf numFmtId="181" fontId="0" fillId="0" borderId="2" xfId="0" applyNumberFormat="1" applyBorder="1" applyAlignment="1">
      <alignment wrapText="1"/>
    </xf>
  </cellXfs>
  <cellStyles count="15">
    <cellStyle name="Comma 5" xfId="6"/>
    <cellStyle name="Currency 2" xfId="13"/>
    <cellStyle name="Normal 158" xfId="5"/>
    <cellStyle name="Normal 158 5" xfId="9"/>
    <cellStyle name="Normal 2" xfId="3"/>
    <cellStyle name="Normal 2 18 2" xfId="4"/>
    <cellStyle name="Normal_ALL items_1 2" xfId="10"/>
    <cellStyle name="Percent 2" xfId="7"/>
    <cellStyle name="Style 1" xfId="12"/>
    <cellStyle name="常规" xfId="0" builtinId="0"/>
    <cellStyle name="常规 2" xfId="14"/>
    <cellStyle name="常规 2 2" xfId="11"/>
    <cellStyle name="常规 25" xfId="1"/>
    <cellStyle name="样式 1" xfId="8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CF%20Woolrich%20Faux%20Cashmere%20to%20Plush%20Cmf%203PC%20Set%20commit%204.15.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CCD"/>
      <sheetName val="ValueSelection"/>
      <sheetName val="Data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3"/>
  <sheetViews>
    <sheetView tabSelected="1" topLeftCell="G1" workbookViewId="0">
      <selection activeCell="O2" sqref="O2:O3"/>
    </sheetView>
  </sheetViews>
  <sheetFormatPr defaultRowHeight="12.75" x14ac:dyDescent="0.2"/>
  <cols>
    <col min="1" max="49" width="20" style="1" customWidth="1"/>
    <col min="50" max="50" width="9.140625" style="1" customWidth="1"/>
    <col min="51" max="16384" width="9.140625" style="1"/>
  </cols>
  <sheetData>
    <row r="1" spans="1:62" s="31" customFormat="1" ht="68.099999999999994" customHeight="1" x14ac:dyDescent="0.25">
      <c r="A1" s="10" t="s">
        <v>9</v>
      </c>
      <c r="B1" s="10" t="s">
        <v>10</v>
      </c>
      <c r="C1" s="11" t="s">
        <v>11</v>
      </c>
      <c r="D1" s="12" t="s">
        <v>3</v>
      </c>
      <c r="E1" s="12" t="s">
        <v>2</v>
      </c>
      <c r="F1" s="13" t="s">
        <v>4</v>
      </c>
      <c r="G1" s="11" t="s">
        <v>8</v>
      </c>
      <c r="H1" s="14" t="s">
        <v>12</v>
      </c>
      <c r="I1" s="2" t="s">
        <v>1</v>
      </c>
      <c r="J1" s="14" t="s">
        <v>13</v>
      </c>
      <c r="K1" s="2" t="s">
        <v>43</v>
      </c>
      <c r="L1" s="14" t="s">
        <v>14</v>
      </c>
      <c r="M1" s="14" t="s">
        <v>5</v>
      </c>
      <c r="N1" s="11" t="s">
        <v>15</v>
      </c>
      <c r="O1" s="11" t="s">
        <v>0</v>
      </c>
      <c r="P1" s="11" t="s">
        <v>16</v>
      </c>
      <c r="Q1" s="2" t="s">
        <v>17</v>
      </c>
      <c r="R1" s="15" t="s">
        <v>18</v>
      </c>
      <c r="S1" s="16" t="s">
        <v>19</v>
      </c>
      <c r="T1" s="3" t="s">
        <v>20</v>
      </c>
      <c r="U1" s="17" t="s">
        <v>21</v>
      </c>
      <c r="V1" s="18" t="s">
        <v>22</v>
      </c>
      <c r="W1" s="19" t="s">
        <v>6</v>
      </c>
      <c r="X1" s="20" t="s">
        <v>23</v>
      </c>
      <c r="Y1" s="20" t="s">
        <v>24</v>
      </c>
      <c r="Z1" s="20" t="s">
        <v>25</v>
      </c>
      <c r="AA1" s="21" t="s">
        <v>26</v>
      </c>
      <c r="AB1" s="22" t="s">
        <v>27</v>
      </c>
      <c r="AC1" s="4" t="s">
        <v>28</v>
      </c>
      <c r="AD1" s="5" t="s">
        <v>29</v>
      </c>
      <c r="AE1" s="10" t="s">
        <v>30</v>
      </c>
      <c r="AF1" s="6" t="s">
        <v>31</v>
      </c>
      <c r="AG1" s="10" t="s">
        <v>32</v>
      </c>
      <c r="AH1" s="23" t="s">
        <v>33</v>
      </c>
      <c r="AI1" s="7" t="s">
        <v>34</v>
      </c>
      <c r="AJ1" s="6" t="s">
        <v>44</v>
      </c>
      <c r="AK1" s="23" t="s">
        <v>35</v>
      </c>
      <c r="AL1" s="6" t="s">
        <v>36</v>
      </c>
      <c r="AM1" s="23" t="s">
        <v>45</v>
      </c>
      <c r="AN1" s="6" t="s">
        <v>46</v>
      </c>
      <c r="AO1" s="23" t="s">
        <v>47</v>
      </c>
      <c r="AP1" s="6" t="s">
        <v>48</v>
      </c>
      <c r="AQ1" s="24" t="s">
        <v>49</v>
      </c>
      <c r="AR1" s="6" t="s">
        <v>50</v>
      </c>
      <c r="AS1" s="19" t="s">
        <v>37</v>
      </c>
      <c r="AT1" s="23" t="s">
        <v>38</v>
      </c>
      <c r="AU1" s="6" t="s">
        <v>39</v>
      </c>
      <c r="AV1" s="10" t="s">
        <v>51</v>
      </c>
      <c r="AW1" s="23" t="s">
        <v>52</v>
      </c>
      <c r="AX1" s="6" t="s">
        <v>53</v>
      </c>
      <c r="AY1" s="10" t="s">
        <v>54</v>
      </c>
      <c r="AZ1" s="23" t="s">
        <v>55</v>
      </c>
      <c r="BA1" s="6" t="s">
        <v>56</v>
      </c>
      <c r="BB1" s="6" t="s">
        <v>57</v>
      </c>
      <c r="BC1" s="25" t="s">
        <v>58</v>
      </c>
      <c r="BD1" s="26" t="s">
        <v>59</v>
      </c>
      <c r="BE1" s="27" t="s">
        <v>60</v>
      </c>
      <c r="BF1" s="28" t="s">
        <v>61</v>
      </c>
      <c r="BG1" s="29" t="s">
        <v>62</v>
      </c>
      <c r="BH1" s="10" t="s">
        <v>40</v>
      </c>
      <c r="BI1" s="30" t="s">
        <v>41</v>
      </c>
      <c r="BJ1" s="30" t="s">
        <v>42</v>
      </c>
    </row>
    <row r="2" spans="1:62" s="31" customFormat="1" ht="115.5" customHeight="1" x14ac:dyDescent="0.25">
      <c r="A2" s="32">
        <v>1</v>
      </c>
      <c r="B2" s="33"/>
      <c r="C2" s="34"/>
      <c r="D2" s="34" t="s">
        <v>69</v>
      </c>
      <c r="E2" s="34" t="s">
        <v>70</v>
      </c>
      <c r="F2" s="34" t="s">
        <v>63</v>
      </c>
      <c r="G2" s="35" t="s">
        <v>71</v>
      </c>
      <c r="H2" s="35" t="s">
        <v>74</v>
      </c>
      <c r="I2" s="35" t="s">
        <v>75</v>
      </c>
      <c r="J2" s="35" t="s">
        <v>72</v>
      </c>
      <c r="K2" s="35" t="s">
        <v>76</v>
      </c>
      <c r="L2" s="34" t="s">
        <v>64</v>
      </c>
      <c r="M2" s="35" t="s">
        <v>73</v>
      </c>
      <c r="N2" s="34"/>
      <c r="O2" s="47" t="s">
        <v>77</v>
      </c>
      <c r="P2" s="36"/>
      <c r="Q2" s="34" t="s">
        <v>65</v>
      </c>
      <c r="R2" s="37">
        <f>[1]CCD!H79</f>
        <v>0</v>
      </c>
      <c r="S2" s="38">
        <v>7.8</v>
      </c>
      <c r="T2" s="8">
        <f>R2/S2</f>
        <v>0</v>
      </c>
      <c r="U2" s="48">
        <f>T2</f>
        <v>0</v>
      </c>
      <c r="V2" s="39">
        <v>15.36</v>
      </c>
      <c r="W2" s="34" t="s">
        <v>7</v>
      </c>
      <c r="X2" s="40">
        <v>58</v>
      </c>
      <c r="Y2" s="40">
        <v>53</v>
      </c>
      <c r="Z2" s="40">
        <v>40</v>
      </c>
      <c r="AA2" s="38"/>
      <c r="AB2" s="41">
        <v>2</v>
      </c>
      <c r="AC2" s="42">
        <f>IF(X2="","",X2*Y2*Z2/1000000)</f>
        <v>0.12296</v>
      </c>
      <c r="AD2" s="43">
        <f>IF(AB2="","",65/AC2*AB2)</f>
        <v>1057.2543916720886</v>
      </c>
      <c r="AE2" s="34">
        <v>3300</v>
      </c>
      <c r="AF2" s="44">
        <f>IF(ISERROR(AE2/AD2),"",AE2/AD2)</f>
        <v>3.1212923076923076</v>
      </c>
      <c r="AG2" s="34" t="s">
        <v>66</v>
      </c>
      <c r="AH2" s="45">
        <v>0.22800000000000001</v>
      </c>
      <c r="AI2" s="44">
        <f>IF(ISERROR(U2*AH2),"",U2*AH2)</f>
        <v>0</v>
      </c>
      <c r="AJ2" s="44">
        <f t="shared" ref="AJ2:AJ3" si="0">IF(ISERROR(U2+AF2+AI2),"",U2+AF2+AI2)</f>
        <v>3.1212923076923076</v>
      </c>
      <c r="AK2" s="45">
        <v>0.01</v>
      </c>
      <c r="AL2" s="44">
        <f t="shared" ref="AL2:AL3" si="1">IF(ISERROR(BE2*AK2),"",BE2*AK2)</f>
        <v>0.27</v>
      </c>
      <c r="AM2" s="45"/>
      <c r="AN2" s="44">
        <f t="shared" ref="AN2:AN3" si="2">IF(ISERROR(BE2*AM2),"",BE2*AM2)</f>
        <v>0</v>
      </c>
      <c r="AO2" s="45"/>
      <c r="AP2" s="44">
        <f t="shared" ref="AP2:AP3" si="3">IF(ISERROR(BE2*AO2),"",BE2*AO2)</f>
        <v>0</v>
      </c>
      <c r="AQ2" s="45"/>
      <c r="AR2" s="44">
        <f>IF(ISERROR(BE2*AQ2),"",BE2*AQ2)</f>
        <v>0</v>
      </c>
      <c r="AS2" s="34" t="s">
        <v>67</v>
      </c>
      <c r="AT2" s="45">
        <v>7.0000000000000007E-2</v>
      </c>
      <c r="AU2" s="44">
        <f t="shared" ref="AU2:AU3" si="4">IF(ISERROR(BE2*AT2),"",BE2*AT2)</f>
        <v>1.8900000000000001</v>
      </c>
      <c r="AV2" s="44"/>
      <c r="AW2" s="45"/>
      <c r="AX2" s="44">
        <f>IF(ISERROR(BE2*AW2),"",BE2*AW2)</f>
        <v>0</v>
      </c>
      <c r="AY2" s="44"/>
      <c r="AZ2" s="45"/>
      <c r="BA2" s="44">
        <f>IF(ISERROR(BE2*AZ2),"",BE2*AZ2)</f>
        <v>0</v>
      </c>
      <c r="BB2" s="44">
        <f t="shared" ref="BB2:BB3" si="5">IF(ISERROR(AL2+AN2+AP2+AU2),"",AL2+AN2+AP2+AU2)</f>
        <v>2.16</v>
      </c>
      <c r="BC2" s="44">
        <f t="shared" ref="BC2:BC3" si="6">IF(ISERROR(AJ2+BB2),"",AJ2+BB2)</f>
        <v>5.2812923076923077</v>
      </c>
      <c r="BD2" s="9">
        <f t="shared" ref="BD2:BD3" si="7">IF(ISERROR((BE2-BC2)/BE2),"",(BE2-BC2)/BE2)</f>
        <v>0.8043965811965812</v>
      </c>
      <c r="BE2" s="39">
        <v>27</v>
      </c>
      <c r="BF2" s="39">
        <v>59.99</v>
      </c>
      <c r="BG2" s="9">
        <f>IF(ISERROR((BF2-BE2)/BF2),"",(BF2-BE2)/BF2)</f>
        <v>0.5499249874979163</v>
      </c>
      <c r="BH2" s="46">
        <v>1000</v>
      </c>
      <c r="BI2" s="44">
        <f>IF(ISERROR(BC2*BH2),"",BC2*BH2)</f>
        <v>5281.292307692308</v>
      </c>
      <c r="BJ2" s="44">
        <f>IF(ISERROR(BE2*BH2),"",BE2*BH2)</f>
        <v>27000</v>
      </c>
    </row>
    <row r="3" spans="1:62" s="31" customFormat="1" ht="115.5" customHeight="1" x14ac:dyDescent="0.25">
      <c r="A3" s="32">
        <v>2</v>
      </c>
      <c r="B3" s="34"/>
      <c r="C3" s="34"/>
      <c r="D3" s="34" t="s">
        <v>69</v>
      </c>
      <c r="E3" s="34" t="s">
        <v>70</v>
      </c>
      <c r="F3" s="34" t="s">
        <v>63</v>
      </c>
      <c r="G3" s="35" t="s">
        <v>71</v>
      </c>
      <c r="H3" s="35" t="s">
        <v>74</v>
      </c>
      <c r="I3" s="35" t="s">
        <v>75</v>
      </c>
      <c r="J3" s="35" t="s">
        <v>72</v>
      </c>
      <c r="K3" s="35" t="s">
        <v>76</v>
      </c>
      <c r="L3" s="34" t="s">
        <v>68</v>
      </c>
      <c r="M3" s="35" t="s">
        <v>73</v>
      </c>
      <c r="N3" s="34"/>
      <c r="O3" s="47" t="s">
        <v>78</v>
      </c>
      <c r="P3" s="36"/>
      <c r="Q3" s="34" t="s">
        <v>65</v>
      </c>
      <c r="R3" s="37">
        <f>[1]CCD!J79</f>
        <v>0</v>
      </c>
      <c r="S3" s="38">
        <v>7.8</v>
      </c>
      <c r="T3" s="8">
        <f>R3/S3</f>
        <v>0</v>
      </c>
      <c r="U3" s="48">
        <f>T3</f>
        <v>0</v>
      </c>
      <c r="V3" s="39">
        <v>17.82</v>
      </c>
      <c r="W3" s="34" t="s">
        <v>7</v>
      </c>
      <c r="X3" s="40">
        <v>58</v>
      </c>
      <c r="Y3" s="40">
        <v>53</v>
      </c>
      <c r="Z3" s="40">
        <v>44</v>
      </c>
      <c r="AA3" s="38"/>
      <c r="AB3" s="46">
        <v>2</v>
      </c>
      <c r="AC3" s="42">
        <f t="shared" ref="AC3" si="8">IF(X3="","",X3*Y3*Z3/1000000)</f>
        <v>0.13525599999999999</v>
      </c>
      <c r="AD3" s="43">
        <f t="shared" ref="AD3" si="9">IF(AB3="","",65/AC3*AB3)</f>
        <v>961.14035606553512</v>
      </c>
      <c r="AE3" s="34">
        <v>3300</v>
      </c>
      <c r="AF3" s="44">
        <f t="shared" ref="AF3" si="10">IF(ISERROR(AE3/AD3),"",AE3/AD3)</f>
        <v>3.4334215384615381</v>
      </c>
      <c r="AG3" s="34" t="s">
        <v>66</v>
      </c>
      <c r="AH3" s="45">
        <v>0.22800000000000001</v>
      </c>
      <c r="AI3" s="44">
        <f>IF(ISERROR(U3*AH3),"",U3*AH3)</f>
        <v>0</v>
      </c>
      <c r="AJ3" s="44">
        <f t="shared" si="0"/>
        <v>3.4334215384615381</v>
      </c>
      <c r="AK3" s="45">
        <v>0.01</v>
      </c>
      <c r="AL3" s="44">
        <f t="shared" si="1"/>
        <v>0.3</v>
      </c>
      <c r="AM3" s="45"/>
      <c r="AN3" s="44">
        <f t="shared" si="2"/>
        <v>0</v>
      </c>
      <c r="AO3" s="45"/>
      <c r="AP3" s="44">
        <f t="shared" si="3"/>
        <v>0</v>
      </c>
      <c r="AQ3" s="45"/>
      <c r="AR3" s="44">
        <f t="shared" ref="AR3" si="11">IF(ISERROR(BE3*AQ3),"",BE3*AQ3)</f>
        <v>0</v>
      </c>
      <c r="AS3" s="34" t="s">
        <v>67</v>
      </c>
      <c r="AT3" s="45">
        <v>7.0000000000000007E-2</v>
      </c>
      <c r="AU3" s="44">
        <f t="shared" si="4"/>
        <v>2.1</v>
      </c>
      <c r="AV3" s="44"/>
      <c r="AW3" s="45"/>
      <c r="AX3" s="44">
        <f t="shared" ref="AX3" si="12">IF(ISERROR(BE3*AW3),"",BE3*AW3)</f>
        <v>0</v>
      </c>
      <c r="AY3" s="44"/>
      <c r="AZ3" s="45"/>
      <c r="BA3" s="44">
        <f t="shared" ref="BA3" si="13">IF(ISERROR(BE3*AZ3),"",BE3*AZ3)</f>
        <v>0</v>
      </c>
      <c r="BB3" s="44">
        <f t="shared" si="5"/>
        <v>2.4</v>
      </c>
      <c r="BC3" s="44">
        <f t="shared" si="6"/>
        <v>5.833421538461538</v>
      </c>
      <c r="BD3" s="9">
        <f t="shared" si="7"/>
        <v>0.80555261538461542</v>
      </c>
      <c r="BE3" s="39">
        <v>30</v>
      </c>
      <c r="BF3" s="39">
        <v>69.989999999999995</v>
      </c>
      <c r="BG3" s="9">
        <f t="shared" ref="BG3" si="14">IF(ISERROR((BF3-BE3)/BF3),"",(BF3-BE3)/BF3)</f>
        <v>0.57136733819117014</v>
      </c>
      <c r="BH3" s="46">
        <v>1000</v>
      </c>
      <c r="BI3" s="44">
        <f t="shared" ref="BI3" si="15">IF(ISERROR(BC3*BH3),"",BC3*BH3)</f>
        <v>5833.4215384615381</v>
      </c>
      <c r="BJ3" s="44">
        <f t="shared" ref="BJ3" si="16">IF(ISERROR(BE3*BH3),"",BE3*BH3)</f>
        <v>30000</v>
      </c>
    </row>
  </sheetData>
  <protectedRanges>
    <protectedRange sqref="AQ1:AR1 AV1 AY1 BF2:BH3 A2:N3 P2:BD3" name="Range1_1"/>
  </protectedRanges>
  <phoneticPr fontId="3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[1]ValueSelection!#REF!</xm:f>
          </x14:formula1>
          <xm:sqref>F2:F3</xm:sqref>
        </x14:dataValidation>
        <x14:dataValidation type="list" allowBlank="1" showInputMessage="1" showErrorMessage="1">
          <x14:formula1>
            <xm:f>[1]ValueSelection!#REF!</xm:f>
          </x14:formula1>
          <xm:sqref>E2:E3</xm:sqref>
        </x14:dataValidation>
        <x14:dataValidation type="list" allowBlank="1" showInputMessage="1" showErrorMessage="1">
          <x14:formula1>
            <xm:f>[1]Data!#REF!</xm:f>
          </x14:formula1>
          <xm:sqref>Q2:Q3</xm:sqref>
        </x14:dataValidation>
        <x14:dataValidation type="list" allowBlank="1" showInputMessage="1" showErrorMessage="1">
          <x14:formula1>
            <xm:f>[1]Data!#REF!</xm:f>
          </x14:formula1>
          <xm:sqref>W2:W3</xm:sqref>
        </x14:dataValidation>
        <x14:dataValidation type="list" allowBlank="1" showInputMessage="1" showErrorMessage="1">
          <x14:formula1>
            <xm:f>[1]ValueSelection!#REF!</xm:f>
          </x14:formula1>
          <xm:sqref>D2:D3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2026-04-17T04:33:35Z</dcterms:modified>
</cp:coreProperties>
</file>