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DUL">#REF!</definedName>
    <definedName name="APL">#REF!</definedName>
    <definedName name="ART">#REF!</definedName>
    <definedName name="Artwork">#REF!</definedName>
    <definedName name="as">"'file://192.168.20.8/beyond%20basic/documents%20and%20settings/chenlihui/local%20settings/temporary%20internet%20files/olk9a/import%20product%20data%20sheet%204%209.xls'#$'1-import product data sheet'.$x$2"</definedName>
    <definedName name="AssortedSKU_Range">[2]Mapping!$J$2:$J$3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'[3]Hardline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[4]Lists!$I$6:$I$29</definedName>
    <definedName name="Blankets_Throws">#REF!</definedName>
    <definedName name="BLK">#REF!</definedName>
    <definedName name="Brand">'[6]1-Import Product Data Sheet'!$N$102:$N$144</definedName>
    <definedName name="Branded">[4]Lists!$F$6:$F$38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[2]Mapping!$BF$2:$BF$4</definedName>
    <definedName name="ca_CompliantReason_Range">[2]Mapping!$BH$2:$BH$13</definedName>
    <definedName name="ca_SisVendor_Range">[2]Mapping!$BD$2:$BD$3</definedName>
    <definedName name="ca_stuffedarticlesreg_Range">[2]Mapping!$AD$2:$AD$6</definedName>
    <definedName name="Case_Freight_Range">[2]Mapping!$F$2:$F$19</definedName>
    <definedName name="CATEGORY">[7]Sheet1!$DW$2:$DW$3</definedName>
    <definedName name="chargeback">'[1]other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[4]Lists!$J$6:$J$29</definedName>
    <definedName name="COLOR_FAMILY">'[8]x-Lists'!$AB$2:$AB$18</definedName>
    <definedName name="colour">[7]Sheet1!$EH$2:$EH$3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rs">'[9]SUBCATS INTERNAL USE'!$A$3:$C$1000</definedName>
    <definedName name="Cycle">[4]Lists!$E$6:$E$30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[2]Mapping!$AZ$2:$AZ$3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[4]Lists!$L$6:$L$29</definedName>
    <definedName name="Description1_Range">[2]Mapping!$AM$2:$AM$72</definedName>
    <definedName name="Description2_Range">[2]Mapping!$AN$2:$AN$84</definedName>
    <definedName name="DesignStrat">[10]Info!$F$3:$F$5</definedName>
    <definedName name="diffgrp">'[1]diff group head'!$A$2:$A$47</definedName>
    <definedName name="DIFFS">'[1]other data'!$AF$2:$AF$13</definedName>
    <definedName name="division">'[11]X-PORTS'!$K$4:$K$12</definedName>
    <definedName name="Division1">'[3]Hardline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[5]LIST!$E$2:$E$7</definedName>
    <definedName name="Feature1_Range">[2]Mapping!$AG$2:$AG$25</definedName>
    <definedName name="Feature10_Range">[12]Mapping!$AP$2:$AP$17</definedName>
    <definedName name="Feature2_Range">[2]Mapping!$AH$2:$AH$17</definedName>
    <definedName name="Feature3_Range">[2]Mapping!$AI$2:$AI$21</definedName>
    <definedName name="Feature4_Range">[2]Mapping!$AJ$2:$AJ$9</definedName>
    <definedName name="Feature5_Range">[2]Mapping!$AK$2:$AK$5</definedName>
    <definedName name="Feature6_Range">[2]Mapping!$AL$2:$AL$20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[2]Mapping!$L$2:$L$10</definedName>
    <definedName name="FIFRAExemption_Range">[2]Mapping!$N$2:$N$3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"'file://172.16.4.11/jla%20sh/users/150863.twmpc083/appdata/local/microsoft/windows/temporary%20internet%20files/content.outlook/7s7yezrg/market%20week%20quotation%20sheeet/shopko%20mink%20to%20sherpa%20blanket%20commitment%2020140331.xls'#$''.$f$25"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'[1]other data'!$AC$3:$AC$14</definedName>
    <definedName name="FUR">#REF!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[5]LIST!$G$2:$G$7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[2]Mapping!$AF$2:$AF$3</definedName>
    <definedName name="LIFESTYLE">[5]LIST!$C$2:$C$7</definedName>
    <definedName name="Lighting_or_Candleholders">#REF!</definedName>
    <definedName name="LOCALIZATION__PRICEPOINT">'[8]x-Lists'!$Z$2:$Z$4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'[3]Hardline Drop down'!$C$5:$C$21</definedName>
    <definedName name="ORDERTYPE">'[1]other data'!$AN$2:$AN$6</definedName>
    <definedName name="OTB">'[1]other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'[6]1-Import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[10]Info!$E$2:$E$49</definedName>
    <definedName name="po_type">'[1]other data'!$AU$2:$AU$11</definedName>
    <definedName name="PORT_IFF">[13]a!$A$10:$B$35</definedName>
    <definedName name="ports">'[11]X-PORTS'!$D$4:$D$33</definedName>
    <definedName name="PortSeq">"'file:///d:/documents%20and%20settings/chenlihui/local%20settings/temporary%20internet%20files/olk9a/import%20product%20data%20sheet%204%209.xls'#$'1-import product data sheet'.$u$2"</definedName>
    <definedName name="PortSeqLCL">"'file://172.16.4.11/jla%20sh/users/150863.twmpc083/appdata/local/microsoft/windows/temporary%20internet%20files/content.outlook/7s7yezrg/market%20week%20quotation%20sheeet/shopko%20mink%20to%20sherpa%20blanket%20commitment%2020140331.xls'#$''.$ac$2"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[2]Mapping!$H$2:$H$3</definedName>
    <definedName name="PrevBuy">'[6]1-Import Product Data Sheet'!$AR$26:$AR$27</definedName>
    <definedName name="PRICE">[5]LIST!$B$2:$B$6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"'file://172.16.4.11/jla%20sh/slard%20-%20design/customs%20memo/master%20copy%20quote%20sheet%202.xls'#$q1.$c$38"</definedName>
    <definedName name="QSFOB_2">"'file://192.168.20.8/beyond%20basic/slard%20-%20design/customs%20memo/master%20copy%20quote%20sheet%202.xls'#$q1.$c$38"</definedName>
    <definedName name="Quilts">#REF!</definedName>
    <definedName name="RateSeq">"'file:///d:/documents%20and%20settings/chenlihui/local%20settings/temporary%20internet%20files/olk9a/import%20product%20data%20sheet%204%209.xls'#$'1-import product data sheet'.$x$2"</definedName>
    <definedName name="retailAK_O_YN_Range">[2]Mapping!$AR$2:$AR$3</definedName>
    <definedName name="retailCA_O_YN_Range">[2]Mapping!$AV$2:$AV$3</definedName>
    <definedName name="retailHA_O_YN_Range">[2]Mapping!$AX$2:$AX$3</definedName>
    <definedName name="retailPR_O_YN_Range">[2]Mapping!$AT$2:$AT$3</definedName>
    <definedName name="retailUS_O_YN_Range">[2]Mapping!$AP$2:$AP$3</definedName>
    <definedName name="RoutingDesc">'[9]DOMESTIC Worksheet'!$AG$3:$AG$12</definedName>
    <definedName name="RUG">#REF!</definedName>
    <definedName name="runnum">'[1]other data'!$BI$2:$BI$18</definedName>
    <definedName name="scalenum">'[1]other data'!$BG$2:$BG$18</definedName>
    <definedName name="Season">'[3]Hardline Drop down'!$D$5:$D$15</definedName>
    <definedName name="Seasonal">#REF!</definedName>
    <definedName name="SellUnits_Range">[2]Mapping!$D$2:$D$53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"'file://172.16.4.11/jla%20sh/documents%20and%20settings/zhangmengting/local%20settings/temporary%20internet%20files/content.outlook/ulh9vqi5/poolstock%20print%20mink%20throw%20commit%20131106%20(2).xls'#$''.$bz$6"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"'file://172.16.4.11/jla%20sh/documents%20and%20settings/zhangmengting/local%20settings/temporary%20internet%20files/content.outlook/ulh9vqi5/poolstock%20print%20mink%20throw%20commit%20131106%20(2).xls'#$''.$bz$1"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[2]Mapping!$BB$2:$BB$3</definedName>
    <definedName name="SUPPLIER">'[1]vendor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HEME">'[8]x-Lists'!$AQ$2:$AQ$12</definedName>
    <definedName name="TICKET">[1]tickets!$B$3:$B$27</definedName>
    <definedName name="ticket2">[1]tickets!$G$3:$G$27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'[8]x-Lists'!$AR$2:$AR$23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'[3]Hardline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9" i="8" l="1"/>
  <c r="AH8" i="8"/>
  <c r="AH7" i="8"/>
  <c r="AH6" i="8"/>
  <c r="AH5" i="8"/>
  <c r="AH4" i="8"/>
  <c r="AH3" i="8"/>
  <c r="AH2" i="8"/>
  <c r="BB9" i="8" l="1"/>
  <c r="BD9" i="8" s="1"/>
  <c r="AW9" i="8"/>
  <c r="AT9" i="8"/>
  <c r="AP9" i="8"/>
  <c r="AN9" i="8"/>
  <c r="AL9" i="8"/>
  <c r="AC9" i="8"/>
  <c r="AD9" i="8" s="1"/>
  <c r="AF9" i="8" s="1"/>
  <c r="BB8" i="8"/>
  <c r="AQ8" i="8" s="1"/>
  <c r="AW8" i="8"/>
  <c r="AT8" i="8"/>
  <c r="AP8" i="8"/>
  <c r="AN8" i="8"/>
  <c r="AL8" i="8"/>
  <c r="AC8" i="8"/>
  <c r="AD8" i="8" s="1"/>
  <c r="AF8" i="8" s="1"/>
  <c r="BB7" i="8"/>
  <c r="BD7" i="8" s="1"/>
  <c r="AW7" i="8"/>
  <c r="AT7" i="8"/>
  <c r="AP7" i="8"/>
  <c r="AN7" i="8"/>
  <c r="AL7" i="8"/>
  <c r="AC7" i="8"/>
  <c r="AD7" i="8" s="1"/>
  <c r="AF7" i="8" s="1"/>
  <c r="AI7" i="8"/>
  <c r="BB6" i="8"/>
  <c r="BD6" i="8" s="1"/>
  <c r="AW6" i="8"/>
  <c r="AT6" i="8"/>
  <c r="AP6" i="8"/>
  <c r="AN6" i="8"/>
  <c r="AL6" i="8"/>
  <c r="AC6" i="8"/>
  <c r="AD6" i="8" s="1"/>
  <c r="AF6" i="8" s="1"/>
  <c r="BB5" i="8"/>
  <c r="BD5" i="8" s="1"/>
  <c r="AW5" i="8"/>
  <c r="AT5" i="8"/>
  <c r="AP5" i="8"/>
  <c r="AN5" i="8"/>
  <c r="AL5" i="8"/>
  <c r="AC5" i="8"/>
  <c r="AD5" i="8" s="1"/>
  <c r="AF5" i="8" s="1"/>
  <c r="BB4" i="8"/>
  <c r="BD4" i="8" s="1"/>
  <c r="AW4" i="8"/>
  <c r="AT4" i="8"/>
  <c r="AP4" i="8"/>
  <c r="AN4" i="8"/>
  <c r="AL4" i="8"/>
  <c r="AC4" i="8"/>
  <c r="AD4" i="8" s="1"/>
  <c r="AF4" i="8" s="1"/>
  <c r="BB3" i="8"/>
  <c r="AQ3" i="8" s="1"/>
  <c r="AW3" i="8"/>
  <c r="AT3" i="8"/>
  <c r="AP3" i="8"/>
  <c r="AN3" i="8"/>
  <c r="AL3" i="8"/>
  <c r="AC3" i="8"/>
  <c r="AD3" i="8" s="1"/>
  <c r="AF3" i="8" s="1"/>
  <c r="BB2" i="8"/>
  <c r="BD2" i="8" s="1"/>
  <c r="AW2" i="8"/>
  <c r="AT2" i="8"/>
  <c r="AP2" i="8"/>
  <c r="AN2" i="8"/>
  <c r="AL2" i="8"/>
  <c r="AC2" i="8"/>
  <c r="AD2" i="8" s="1"/>
  <c r="AF2" i="8" s="1"/>
  <c r="AQ7" i="8" l="1"/>
  <c r="AX7" i="8" s="1"/>
  <c r="AQ2" i="8"/>
  <c r="AQ9" i="8"/>
  <c r="AX9" i="8" s="1"/>
  <c r="AQ6" i="8"/>
  <c r="AX6" i="8" s="1"/>
  <c r="AQ4" i="8"/>
  <c r="AX4" i="8" s="1"/>
  <c r="AX8" i="8"/>
  <c r="AX2" i="8"/>
  <c r="AI9" i="8"/>
  <c r="AJ9" i="8" s="1"/>
  <c r="AI8" i="8"/>
  <c r="AJ8" i="8" s="1"/>
  <c r="BD8" i="8"/>
  <c r="AI6" i="8"/>
  <c r="AJ6" i="8" s="1"/>
  <c r="AJ7" i="8"/>
  <c r="AI4" i="8"/>
  <c r="AJ4" i="8" s="1"/>
  <c r="AQ5" i="8"/>
  <c r="AX5" i="8" s="1"/>
  <c r="AI5" i="8"/>
  <c r="AJ5" i="8" s="1"/>
  <c r="AY5" i="8" s="1"/>
  <c r="AZ5" i="8" s="1"/>
  <c r="AX3" i="8"/>
  <c r="AI2" i="8"/>
  <c r="AJ2" i="8" s="1"/>
  <c r="AI3" i="8"/>
  <c r="AJ3" i="8" s="1"/>
  <c r="BD3" i="8"/>
  <c r="AY8" i="8" l="1"/>
  <c r="AZ8" i="8" s="1"/>
  <c r="AY3" i="8"/>
  <c r="AZ3" i="8" s="1"/>
  <c r="AY6" i="8"/>
  <c r="AZ6" i="8" s="1"/>
  <c r="AY7" i="8"/>
  <c r="AZ7" i="8" s="1"/>
  <c r="AY9" i="8"/>
  <c r="AZ9" i="8" s="1"/>
  <c r="AY2" i="8"/>
  <c r="AZ2" i="8" s="1"/>
  <c r="AY4" i="8"/>
  <c r="AZ4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<sst xmlns="http://schemas.openxmlformats.org/spreadsheetml/2006/main" count="153" uniqueCount="73">
  <si>
    <t>Brand</t>
  </si>
  <si>
    <t>Package Type</t>
  </si>
  <si>
    <t>Licensor</t>
  </si>
  <si>
    <t>Rolled</t>
  </si>
  <si>
    <t>COMFORTER (SET)</t>
  </si>
  <si>
    <t>Madison Park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</si>
  <si>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</si>
  <si>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</si>
  <si>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</si>
  <si>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</si>
  <si>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</si>
  <si>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</si>
  <si>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</si>
  <si>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</si>
  <si>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</si>
  <si>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</si>
  <si>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</si>
  <si>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</si>
  <si>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</si>
  <si>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</si>
  <si>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</si>
  <si>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</si>
  <si>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</si>
  <si>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</si>
  <si>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</si>
  <si>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</si>
  <si>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</si>
  <si>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</si>
  <si>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</si>
  <si>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</si>
  <si>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</si>
  <si>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</si>
  <si>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</si>
  <si>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</si>
  <si>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</si>
  <si>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</si>
  <si>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</si>
  <si>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</si>
  <si>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</si>
  <si>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</si>
  <si>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</si>
  <si>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</si>
  <si>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</si>
  <si>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</si>
  <si>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</si>
  <si>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</si>
  <si>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</si>
  <si>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</si>
  <si>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</si>
  <si>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</si>
  <si>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</si>
  <si>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</si>
  <si>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</si>
  <si>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</si>
  <si>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</si>
  <si>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Set</t>
  </si>
  <si>
    <t>Description-Short</t>
  </si>
  <si>
    <t>Unit of Measure</t>
  </si>
  <si>
    <t>JLA FOB CA/GA Price Quote (Value)</t>
  </si>
  <si>
    <t>Material-Short</t>
  </si>
  <si>
    <t>Customer Specific Attributes</t>
  </si>
  <si>
    <t>Jasmine</t>
  </si>
  <si>
    <t>Full/Queen: 90"x90"+20x26"(2)</t>
  </si>
  <si>
    <t>King: 104"x90"+20x36"(2)</t>
  </si>
  <si>
    <t>9404.40.9022</t>
  </si>
  <si>
    <t>comforter: outershell of 100%polyester. Filling 100% polyester</t>
  </si>
  <si>
    <t>100%polyester Basketweave Fur to Velvet Comforter Set</t>
  </si>
  <si>
    <t>100%polyester 400gsm solid basketweave fur,190gsm solid velvet back, knife edge, 100gsm 6D fiber fill, jump tack.</t>
  </si>
  <si>
    <t>Grey Bubble</t>
  </si>
  <si>
    <t>Dark Grey Bubble</t>
  </si>
  <si>
    <t>Ivory Bubble</t>
  </si>
  <si>
    <t>Brown Bubble</t>
  </si>
  <si>
    <r>
      <t>100%</t>
    </r>
    <r>
      <rPr>
        <sz val="11"/>
        <rFont val="Calibri"/>
        <family val="2"/>
      </rPr>
      <t xml:space="preserve"> </t>
    </r>
    <r>
      <rPr>
        <sz val="11"/>
        <rFont val="Calibri"/>
      </rPr>
      <t>polyester Basketweave Fur to Velvet Comforter Set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</si>
</sst>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&quot;$&quot;#,##0.00"/>
    <numFmt numFmtId="178" formatCode="0.0"/>
    <numFmt numFmtId="179" formatCode="0.000"/>
    <numFmt numFmtId="180" formatCode="_ [$¥-804]* #,##0.00_ ;_ [$¥-804]* \-#,##0.00_ ;_ [$¥-804]* &quot;-&quot;??_ ;_ @_ 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180" fontId="0" fillId="0" borderId="0"/>
    <xf numFmtId="180" fontId="3" fillId="0" borderId="0"/>
    <xf numFmtId="180" fontId="3" fillId="0" borderId="0"/>
    <xf numFmtId="180" fontId="3" fillId="0" borderId="0"/>
    <xf numFmtId="18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9" fillId="0" borderId="0">
      <alignment vertical="center"/>
    </xf>
  </cellStyleXfs>
  <cellXfs count="51">
    <xf numFmtId="180" fontId="0" fillId="0" borderId="0" xfId="0"/>
    <xf numFmtId="180" fontId="0" fillId="0" borderId="1" xfId="0" applyBorder="1" applyAlignment="1">
      <alignment wrapText="1"/>
    </xf>
    <xf numFmtId="180" fontId="0" fillId="0" borderId="0" xfId="0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80" fontId="1" fillId="0" borderId="1" xfId="0" applyFont="1" applyBorder="1" applyAlignment="1">
      <alignment horizontal="center" wrapText="1"/>
    </xf>
    <xf numFmtId="180" fontId="1" fillId="5" borderId="1" xfId="0" applyFont="1" applyFill="1" applyBorder="1" applyAlignment="1">
      <alignment horizontal="center" wrapText="1"/>
    </xf>
    <xf numFmtId="180" fontId="4" fillId="5" borderId="1" xfId="0" applyFont="1" applyFill="1" applyBorder="1" applyAlignment="1">
      <alignment horizontal="center" wrapText="1"/>
    </xf>
    <xf numFmtId="180" fontId="1" fillId="3" borderId="1" xfId="0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18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180" fontId="6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180" fontId="1" fillId="5" borderId="1" xfId="4" applyFont="1" applyFill="1" applyBorder="1" applyAlignment="1">
      <alignment horizontal="center" wrapText="1"/>
    </xf>
    <xf numFmtId="180" fontId="1" fillId="7" borderId="1" xfId="0" applyFont="1" applyFill="1" applyBorder="1" applyAlignment="1">
      <alignment horizontal="center" wrapText="1"/>
    </xf>
    <xf numFmtId="180" fontId="4" fillId="7" borderId="1" xfId="0" applyFont="1" applyFill="1" applyBorder="1" applyAlignment="1">
      <alignment horizontal="center" wrapText="1"/>
    </xf>
    <xf numFmtId="178" fontId="0" fillId="0" borderId="0" xfId="0" applyNumberFormat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179" fontId="0" fillId="0" borderId="0" xfId="0" applyNumberFormat="1" applyAlignment="1">
      <alignment wrapText="1"/>
    </xf>
    <xf numFmtId="179" fontId="5" fillId="0" borderId="1" xfId="1" applyNumberFormat="1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80" fontId="2" fillId="0" borderId="0" xfId="4" applyAlignment="1">
      <alignment wrapText="1"/>
    </xf>
    <xf numFmtId="180" fontId="2" fillId="0" borderId="1" xfId="4" applyBorder="1" applyAlignment="1">
      <alignment wrapText="1"/>
    </xf>
    <xf numFmtId="180" fontId="0" fillId="5" borderId="1" xfId="0" applyFill="1" applyBorder="1" applyAlignment="1">
      <alignment wrapText="1"/>
    </xf>
    <xf numFmtId="10" fontId="0" fillId="5" borderId="1" xfId="0" applyNumberFormat="1" applyFill="1" applyBorder="1" applyAlignment="1">
      <alignment wrapText="1"/>
    </xf>
    <xf numFmtId="180" fontId="2" fillId="5" borderId="1" xfId="0" quotePrefix="1" applyFont="1" applyFill="1" applyBorder="1" applyAlignment="1">
      <alignment wrapText="1"/>
    </xf>
    <xf numFmtId="1" fontId="0" fillId="0" borderId="0" xfId="0" applyNumberFormat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80" fontId="2" fillId="0" borderId="1" xfId="0" applyFont="1" applyBorder="1" applyAlignment="1">
      <alignment wrapText="1"/>
    </xf>
    <xf numFmtId="0" fontId="0" fillId="0" borderId="0" xfId="0" applyNumberFormat="1" applyAlignment="1">
      <alignment wrapText="1"/>
    </xf>
  </cellXfs>
  <cellStyles count="9">
    <cellStyle name="Currency 2" xfId="5"/>
    <cellStyle name="Normal 2" xfId="4"/>
    <cellStyle name="Normal 2 18 2" xfId="1"/>
    <cellStyle name="Normal 30 2 3" xfId="8"/>
    <cellStyle name="Percent 2" xfId="6"/>
    <cellStyle name="Style 1" xfId="3"/>
    <cellStyle name="常规" xfId="0" builtinId="0"/>
    <cellStyle name="常规 7 2 2 2" xfId="7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28" Type="http://schemas.microsoft.com/office/2017/10/relationships/person" Target="persons/perso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7</xdr:row>
      <xdr:rowOff>114301</xdr:rowOff>
    </xdr:from>
    <xdr:ext cx="713697" cy="704849"/>
    <xdr:pic>
      <xdr:nvPicPr>
        <xdr:cNvPr id="8" name="Picture 7">
          <a:extLst>
            <a:ext uri="{FF2B5EF4-FFF2-40B4-BE49-F238E27FC236}">
              <a16:creationId xmlns:a16="http://schemas.microsoft.com/office/drawing/2014/main" xmlns="" id="{4E4C9443-FA1D-40F2-916A-223DF0C5A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2819401"/>
          <a:ext cx="713697" cy="704849"/>
        </a:xfrm>
        <a:prstGeom prst="rect">
          <a:avLst/>
        </a:prstGeom>
      </xdr:spPr>
    </xdr:pic>
    <xdr:clientData/>
  </xdr:oneCellAnchor>
  <xdr:twoCellAnchor editAs="oneCell">
    <xdr:from>
      <xdr:col>1</xdr:col>
      <xdr:colOff>47626</xdr:colOff>
      <xdr:row>1</xdr:row>
      <xdr:rowOff>304800</xdr:rowOff>
    </xdr:from>
    <xdr:to>
      <xdr:col>2</xdr:col>
      <xdr:colOff>329529</xdr:colOff>
      <xdr:row>2</xdr:row>
      <xdr:rowOff>314325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A99BFCEB-A110-11B3-D0AD-82AAD8E93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901" y="3009900"/>
          <a:ext cx="1053428" cy="77152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</xdr:row>
      <xdr:rowOff>171450</xdr:rowOff>
    </xdr:from>
    <xdr:to>
      <xdr:col>2</xdr:col>
      <xdr:colOff>485072</xdr:colOff>
      <xdr:row>4</xdr:row>
      <xdr:rowOff>466725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6FCD96F3-56DC-D094-AEBE-13B11FA45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2950" y="4400550"/>
          <a:ext cx="1189922" cy="105727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5</xdr:row>
      <xdr:rowOff>57150</xdr:rowOff>
    </xdr:from>
    <xdr:to>
      <xdr:col>2</xdr:col>
      <xdr:colOff>455032</xdr:colOff>
      <xdr:row>6</xdr:row>
      <xdr:rowOff>314325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E7E2CD90-2026-EA2D-03D6-A60BFBFFE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2950" y="5810250"/>
          <a:ext cx="1159882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cassievv\Documents\work%20folder\Analysis\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kathy.li\Local%20Settings\Temporary%20Internet%20Files\Content.Outlook\7E91LGYA\bombay%20minkberber%20ex%20china%207-1-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cassievv\Documents\work%20folder\Analysis\192.168.20.8\Beyond%20Basic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  <sheetName val="LIS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  <sheetName val="GRID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auline Zhou" id="{4FDF1363-07DE-4269-AABF-2411A63FAD46}" userId="S::pauline.zhou@jlahome.com::5c47e841-2295-4e7d-85e0-43f0e5b68e9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H4" dT="2025-12-31T22:28:56.47" personId="{4FDF1363-07DE-4269-AABF-2411A63FAD46}" id="{8FDF3FCF-5798-44F1-9371-94766804832D}">
    <text>12/31/2025: Tariff 20%</text>
  </threadedComment>
  <threadedComment ref="AH5" dT="2025-12-31T22:29:01.37" personId="{4FDF1363-07DE-4269-AABF-2411A63FAD46}" id="{87F4C015-0FE5-4191-BBBB-9E83BE39E811}">
    <text>12/31/2025: Tariff 20%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10"/>
  <sheetViews>
    <sheetView tabSelected="1" topLeftCell="G1" workbookViewId="0">
      <selection activeCell="R2" sqref="R2:U9"/>
    </sheetView>
  </sheetViews>
  <sheetFormatPr defaultColWidth="9.140625" defaultRowHeight="15"/>
  <cols>
    <col min="1" max="1" width="10.140625" style="47" customWidth="1"/>
    <col min="2" max="2" width="11.5703125" style="2" customWidth="1"/>
    <col min="3" max="3" width="8.42578125" style="2" customWidth="1"/>
    <col min="4" max="4" width="9.28515625" style="2" customWidth="1"/>
    <col min="5" max="5" width="12.140625" style="2" customWidth="1"/>
    <col min="6" max="6" width="13.28515625" style="2" customWidth="1"/>
    <col min="7" max="7" width="9.140625" style="2" customWidth="1"/>
    <col min="8" max="8" width="24" style="2" bestFit="1" customWidth="1"/>
    <col min="9" max="9" width="19.85546875" style="2" customWidth="1"/>
    <col min="10" max="10" width="35.140625" style="2" customWidth="1"/>
    <col min="11" max="11" width="24" style="42" customWidth="1"/>
    <col min="12" max="12" width="23.28515625" style="2" bestFit="1" customWidth="1"/>
    <col min="13" max="13" width="8" style="2" customWidth="1"/>
    <col min="14" max="14" width="13.85546875" style="2" customWidth="1"/>
    <col min="15" max="15" width="17.28515625" style="2" customWidth="1"/>
    <col min="16" max="16" width="12.28515625" style="2" customWidth="1"/>
    <col min="17" max="17" width="8.85546875" style="2" customWidth="1"/>
    <col min="18" max="18" width="11.140625" style="2" customWidth="1"/>
    <col min="19" max="19" width="9.85546875" style="3" customWidth="1"/>
    <col min="20" max="20" width="12" style="4" customWidth="1"/>
    <col min="21" max="21" width="11.140625" style="4" customWidth="1"/>
    <col min="22" max="22" width="8.140625" style="4" customWidth="1"/>
    <col min="23" max="23" width="9.42578125" style="2" customWidth="1"/>
    <col min="24" max="24" width="11" style="36" customWidth="1"/>
    <col min="25" max="25" width="13.140625" style="36" customWidth="1"/>
    <col min="26" max="26" width="11.140625" style="36" customWidth="1"/>
    <col min="27" max="27" width="12.85546875" style="3" customWidth="1"/>
    <col min="28" max="28" width="9.42578125" style="5" customWidth="1"/>
    <col min="29" max="29" width="13" style="39" customWidth="1"/>
    <col min="30" max="30" width="14.140625" style="5" customWidth="1"/>
    <col min="31" max="31" width="13.85546875" style="2" customWidth="1"/>
    <col min="32" max="32" width="13.85546875" style="4" customWidth="1"/>
    <col min="33" max="33" width="12.140625" style="2" bestFit="1" customWidth="1"/>
    <col min="34" max="34" width="8.42578125" style="6" customWidth="1"/>
    <col min="35" max="35" width="12.42578125" style="4" customWidth="1"/>
    <col min="36" max="36" width="8.85546875" style="4" customWidth="1"/>
    <col min="37" max="37" width="7.85546875" style="6" customWidth="1"/>
    <col min="38" max="38" width="5.85546875" style="4" customWidth="1"/>
    <col min="39" max="39" width="12.5703125" style="6" customWidth="1"/>
    <col min="40" max="40" width="8.5703125" style="4" customWidth="1"/>
    <col min="41" max="41" width="11.5703125" style="6" customWidth="1"/>
    <col min="42" max="43" width="10.85546875" style="4" customWidth="1"/>
    <col min="44" max="44" width="8.42578125" style="2" customWidth="1"/>
    <col min="45" max="45" width="9.5703125" style="6" customWidth="1"/>
    <col min="46" max="46" width="10" style="4" customWidth="1"/>
    <col min="47" max="47" width="9.5703125" style="4" customWidth="1"/>
    <col min="48" max="48" width="11.85546875" style="6" customWidth="1"/>
    <col min="49" max="49" width="11.140625" style="6" customWidth="1"/>
    <col min="50" max="50" width="11.42578125" style="4" customWidth="1"/>
    <col min="51" max="51" width="11.5703125" style="4" customWidth="1"/>
    <col min="52" max="52" width="8.7109375" style="4" customWidth="1"/>
    <col min="53" max="53" width="12.140625" style="6" customWidth="1"/>
    <col min="54" max="54" width="12.140625" style="5" customWidth="1"/>
    <col min="55" max="55" width="9.5703125" style="2" customWidth="1"/>
    <col min="56" max="56" width="9.140625" style="2" customWidth="1"/>
    <col min="57" max="16384" width="9.140625" style="2"/>
  </cols>
  <sheetData>
    <row r="1" spans="1:57" ht="63.6" customHeight="1">
      <c r="A1" s="17" t="s">
        <v>6</v>
      </c>
      <c r="B1" s="7" t="s">
        <v>7</v>
      </c>
      <c r="C1" s="34" t="s">
        <v>8</v>
      </c>
      <c r="D1" s="35" t="s">
        <v>0</v>
      </c>
      <c r="E1" s="35" t="s">
        <v>2</v>
      </c>
      <c r="F1" s="9" t="s">
        <v>54</v>
      </c>
      <c r="G1" s="34" t="s">
        <v>9</v>
      </c>
      <c r="H1" s="8" t="s">
        <v>10</v>
      </c>
      <c r="I1" s="33" t="s">
        <v>56</v>
      </c>
      <c r="J1" s="8" t="s">
        <v>11</v>
      </c>
      <c r="K1" s="33" t="s">
        <v>59</v>
      </c>
      <c r="L1" s="8" t="s">
        <v>12</v>
      </c>
      <c r="M1" s="8" t="s">
        <v>13</v>
      </c>
      <c r="N1" s="34" t="s">
        <v>14</v>
      </c>
      <c r="O1" s="34" t="s">
        <v>15</v>
      </c>
      <c r="P1" s="34" t="s">
        <v>60</v>
      </c>
      <c r="Q1" s="33" t="s">
        <v>57</v>
      </c>
      <c r="R1" s="10" t="s">
        <v>16</v>
      </c>
      <c r="S1" s="11" t="s">
        <v>17</v>
      </c>
      <c r="T1" s="12" t="s">
        <v>18</v>
      </c>
      <c r="U1" s="13" t="s">
        <v>19</v>
      </c>
      <c r="V1" s="14" t="s">
        <v>20</v>
      </c>
      <c r="W1" s="15" t="s">
        <v>1</v>
      </c>
      <c r="X1" s="37" t="s">
        <v>21</v>
      </c>
      <c r="Y1" s="37" t="s">
        <v>22</v>
      </c>
      <c r="Z1" s="37" t="s">
        <v>23</v>
      </c>
      <c r="AA1" s="16" t="s">
        <v>24</v>
      </c>
      <c r="AB1" s="17" t="s">
        <v>25</v>
      </c>
      <c r="AC1" s="40" t="s">
        <v>26</v>
      </c>
      <c r="AD1" s="18" t="s">
        <v>27</v>
      </c>
      <c r="AE1" s="7" t="s">
        <v>28</v>
      </c>
      <c r="AF1" s="19" t="s">
        <v>29</v>
      </c>
      <c r="AG1" s="7" t="s">
        <v>30</v>
      </c>
      <c r="AH1" s="20" t="s">
        <v>31</v>
      </c>
      <c r="AI1" s="19" t="s">
        <v>32</v>
      </c>
      <c r="AJ1" s="19" t="s">
        <v>33</v>
      </c>
      <c r="AK1" s="20" t="s">
        <v>34</v>
      </c>
      <c r="AL1" s="19" t="s">
        <v>35</v>
      </c>
      <c r="AM1" s="20" t="s">
        <v>36</v>
      </c>
      <c r="AN1" s="19" t="s">
        <v>37</v>
      </c>
      <c r="AO1" s="20" t="s">
        <v>38</v>
      </c>
      <c r="AP1" s="19" t="s">
        <v>39</v>
      </c>
      <c r="AQ1" s="19" t="s">
        <v>40</v>
      </c>
      <c r="AR1" s="15" t="s">
        <v>41</v>
      </c>
      <c r="AS1" s="20" t="s">
        <v>42</v>
      </c>
      <c r="AT1" s="19" t="s">
        <v>43</v>
      </c>
      <c r="AU1" s="15" t="s">
        <v>44</v>
      </c>
      <c r="AV1" s="20" t="s">
        <v>45</v>
      </c>
      <c r="AW1" s="19" t="s">
        <v>46</v>
      </c>
      <c r="AX1" s="19" t="s">
        <v>47</v>
      </c>
      <c r="AY1" s="21" t="s">
        <v>48</v>
      </c>
      <c r="AZ1" s="22" t="s">
        <v>49</v>
      </c>
      <c r="BA1" s="23" t="s">
        <v>58</v>
      </c>
      <c r="BB1" s="22" t="s">
        <v>50</v>
      </c>
      <c r="BC1" s="24" t="s">
        <v>51</v>
      </c>
      <c r="BD1" s="22" t="s">
        <v>52</v>
      </c>
      <c r="BE1" s="17" t="s">
        <v>53</v>
      </c>
    </row>
    <row r="2" spans="1:57" ht="60">
      <c r="A2" s="48">
        <v>1</v>
      </c>
      <c r="B2" s="1"/>
      <c r="C2" s="1"/>
      <c r="D2" s="1" t="s">
        <v>5</v>
      </c>
      <c r="E2" s="1"/>
      <c r="F2" s="1" t="s">
        <v>4</v>
      </c>
      <c r="G2" s="1" t="s">
        <v>61</v>
      </c>
      <c r="H2" s="49" t="s">
        <v>72</v>
      </c>
      <c r="I2" s="1" t="s">
        <v>66</v>
      </c>
      <c r="J2" s="1" t="s">
        <v>67</v>
      </c>
      <c r="K2" s="43" t="s">
        <v>65</v>
      </c>
      <c r="L2" s="1" t="s">
        <v>62</v>
      </c>
      <c r="M2" s="1" t="s">
        <v>68</v>
      </c>
      <c r="N2" s="44"/>
      <c r="O2" s="46"/>
      <c r="P2" s="1"/>
      <c r="Q2" s="1" t="s">
        <v>55</v>
      </c>
      <c r="R2" s="1">
        <v>137.5</v>
      </c>
      <c r="S2" s="25">
        <v>7.8</v>
      </c>
      <c r="T2" s="50">
        <v>17.63</v>
      </c>
      <c r="U2" s="50">
        <v>17.63</v>
      </c>
      <c r="V2" s="1"/>
      <c r="W2" s="1" t="s">
        <v>3</v>
      </c>
      <c r="X2" s="38">
        <v>53</v>
      </c>
      <c r="Y2" s="38">
        <v>31</v>
      </c>
      <c r="Z2" s="38">
        <v>29</v>
      </c>
      <c r="AA2" s="25"/>
      <c r="AB2" s="27">
        <v>1</v>
      </c>
      <c r="AC2" s="41">
        <f>IF(X2="","",X2*Y2*Z2/1000000)</f>
        <v>4.8000000000000001E-2</v>
      </c>
      <c r="AD2" s="28">
        <f>IF(AB2="","",65/AC2*AB2)</f>
        <v>1354</v>
      </c>
      <c r="AE2" s="44">
        <v>3700</v>
      </c>
      <c r="AF2" s="29">
        <f>IF(ISERROR(AE2/AD2),"",AE2/AD2)</f>
        <v>2.73</v>
      </c>
      <c r="AG2" s="1" t="s">
        <v>64</v>
      </c>
      <c r="AH2" s="45">
        <f>12.8%+10%</f>
        <v>0.22800000000000001</v>
      </c>
      <c r="AI2" s="29" t="str">
        <f>IF(ISERROR(#REF!*AH2),"",#REF!*AH2)</f>
        <v/>
      </c>
      <c r="AJ2" s="29" t="str">
        <f>IF(ISERROR(#REF!+AF2+AI2),"",#REF!+AF2+AI2)</f>
        <v/>
      </c>
      <c r="AK2" s="30">
        <v>0.05</v>
      </c>
      <c r="AL2" s="29">
        <f t="shared" ref="AL2:AL3" si="0">IF(ISERROR(BA2*AK2),"",BA2*AK2)</f>
        <v>2.38</v>
      </c>
      <c r="AM2" s="30">
        <v>0.08</v>
      </c>
      <c r="AN2" s="29">
        <f t="shared" ref="AN2:AN3" si="1">IF(ISERROR(BA2*AM2),"",BA2*AM2)</f>
        <v>3.81</v>
      </c>
      <c r="AO2" s="30">
        <v>0.1</v>
      </c>
      <c r="AP2" s="29">
        <f t="shared" ref="AP2:AP3" si="2">IF(ISERROR(BA2*AO2),"",BA2*AO2)</f>
        <v>4.76</v>
      </c>
      <c r="AQ2" s="29">
        <f>IF((BB2-BA2)&lt;2.5,2.5-(BB2-BA2),0)</f>
        <v>0.12</v>
      </c>
      <c r="AR2" s="1"/>
      <c r="AS2" s="30"/>
      <c r="AT2" s="29">
        <f t="shared" ref="AT2:AT3" si="3">IF(ISERROR(BA2*AS2),"",BA2*AS2)</f>
        <v>0</v>
      </c>
      <c r="AU2" s="1"/>
      <c r="AV2" s="30"/>
      <c r="AW2" s="29">
        <f>IF(ISERROR(BA2*AV2),"",BA2*AV2)</f>
        <v>0</v>
      </c>
      <c r="AX2" s="29">
        <f>IF(ISERROR(AL2+AN2+AP2+AQ2+AT2+AW2),"",AL2+AN2+AP2+AQ2+AT2+AW2)</f>
        <v>11.07</v>
      </c>
      <c r="AY2" s="29" t="str">
        <f t="shared" ref="AY2:AY3" si="4">IF(ISERROR(AJ2+AX2),"",AJ2+AX2)</f>
        <v/>
      </c>
      <c r="AZ2" s="31" t="str">
        <f>IF(ISERROR((BA2-AY2)/BA2),"",(BA2-AY2)/BA2)</f>
        <v/>
      </c>
      <c r="BA2" s="26">
        <v>47.61</v>
      </c>
      <c r="BB2" s="29">
        <f>IF(ISERROR(BA2*1.05),"",BA2*1.05)</f>
        <v>49.99</v>
      </c>
      <c r="BC2" s="26">
        <v>99.99</v>
      </c>
      <c r="BD2" s="31">
        <f>IF(ISERROR((BC2-BB2)/BC2),"",(BC2-BB2)/BC2)</f>
        <v>0.50009999999999999</v>
      </c>
      <c r="BE2" s="32"/>
    </row>
    <row r="3" spans="1:57" ht="60">
      <c r="A3" s="48">
        <v>2</v>
      </c>
      <c r="B3" s="1"/>
      <c r="C3" s="1"/>
      <c r="D3" s="1" t="s">
        <v>5</v>
      </c>
      <c r="E3" s="1"/>
      <c r="F3" s="1" t="s">
        <v>4</v>
      </c>
      <c r="G3" s="1" t="s">
        <v>61</v>
      </c>
      <c r="H3" s="1" t="s">
        <v>66</v>
      </c>
      <c r="I3" s="1" t="s">
        <v>66</v>
      </c>
      <c r="J3" s="1" t="s">
        <v>67</v>
      </c>
      <c r="K3" s="43" t="s">
        <v>65</v>
      </c>
      <c r="L3" s="1" t="s">
        <v>63</v>
      </c>
      <c r="M3" s="1" t="s">
        <v>68</v>
      </c>
      <c r="N3" s="44"/>
      <c r="O3" s="46"/>
      <c r="P3" s="1"/>
      <c r="Q3" s="1" t="s">
        <v>55</v>
      </c>
      <c r="R3" s="1">
        <v>160.5</v>
      </c>
      <c r="S3" s="25">
        <v>7.8</v>
      </c>
      <c r="T3" s="50">
        <v>20.58</v>
      </c>
      <c r="U3" s="50">
        <v>20.58</v>
      </c>
      <c r="V3" s="1"/>
      <c r="W3" s="1" t="s">
        <v>3</v>
      </c>
      <c r="X3" s="38">
        <v>53</v>
      </c>
      <c r="Y3" s="38">
        <v>32</v>
      </c>
      <c r="Z3" s="38">
        <v>31</v>
      </c>
      <c r="AA3" s="25"/>
      <c r="AB3" s="32">
        <v>1</v>
      </c>
      <c r="AC3" s="41">
        <f t="shared" ref="AC3" si="5">IF(X3="","",X3*Y3*Z3/1000000)</f>
        <v>5.2999999999999999E-2</v>
      </c>
      <c r="AD3" s="28">
        <f t="shared" ref="AD3" si="6">IF(AB3="","",65/AC3*AB3)</f>
        <v>1226</v>
      </c>
      <c r="AE3" s="44">
        <v>3700</v>
      </c>
      <c r="AF3" s="29">
        <f t="shared" ref="AF3" si="7">IF(ISERROR(AE3/AD3),"",AE3/AD3)</f>
        <v>3.02</v>
      </c>
      <c r="AG3" s="1" t="s">
        <v>64</v>
      </c>
      <c r="AH3" s="45">
        <f t="shared" ref="AH3:AH9" si="8">12.8%+10%</f>
        <v>0.22800000000000001</v>
      </c>
      <c r="AI3" s="29" t="str">
        <f>IF(ISERROR(#REF!*AH3),"",#REF!*AH3)</f>
        <v/>
      </c>
      <c r="AJ3" s="29" t="str">
        <f>IF(ISERROR(#REF!+AF3+AI3),"",#REF!+AF3+AI3)</f>
        <v/>
      </c>
      <c r="AK3" s="30">
        <v>0.05</v>
      </c>
      <c r="AL3" s="29">
        <f t="shared" si="0"/>
        <v>2.86</v>
      </c>
      <c r="AM3" s="30">
        <v>0.08</v>
      </c>
      <c r="AN3" s="29">
        <f t="shared" si="1"/>
        <v>4.57</v>
      </c>
      <c r="AO3" s="30">
        <v>0.1</v>
      </c>
      <c r="AP3" s="29">
        <f t="shared" si="2"/>
        <v>5.71</v>
      </c>
      <c r="AQ3" s="29">
        <f t="shared" ref="AQ3" si="9">IF((BB3-BA3)&lt;2.5,2.5-(BB3-BA3),0)</f>
        <v>0</v>
      </c>
      <c r="AR3" s="1"/>
      <c r="AS3" s="30"/>
      <c r="AT3" s="29">
        <f t="shared" si="3"/>
        <v>0</v>
      </c>
      <c r="AU3" s="1"/>
      <c r="AV3" s="30"/>
      <c r="AW3" s="29">
        <f t="shared" ref="AW3" si="10">IF(ISERROR(BA3*AV3),"",BA3*AV3)</f>
        <v>0</v>
      </c>
      <c r="AX3" s="29">
        <f t="shared" ref="AX3" si="11">IF(ISERROR(AL3+AN3+AP3+AQ3+AT3+AW3),"",AL3+AN3+AP3+AQ3+AT3+AW3)</f>
        <v>13.14</v>
      </c>
      <c r="AY3" s="29" t="str">
        <f t="shared" si="4"/>
        <v/>
      </c>
      <c r="AZ3" s="31" t="str">
        <f t="shared" ref="AZ3" si="12">IF(ISERROR((BA3-AY3)/BA3),"",(BA3-AY3)/BA3)</f>
        <v/>
      </c>
      <c r="BA3" s="26">
        <v>57.14</v>
      </c>
      <c r="BB3" s="29">
        <f t="shared" ref="BB3" si="13">IF(ISERROR(BA3*1.05),"",BA3*1.05)</f>
        <v>60</v>
      </c>
      <c r="BC3" s="26">
        <v>119.99</v>
      </c>
      <c r="BD3" s="31">
        <f t="shared" ref="BD3" si="14">IF(ISERROR((BC3-BB3)/BC3),"",(BC3-BB3)/BC3)</f>
        <v>0.5</v>
      </c>
      <c r="BE3" s="32"/>
    </row>
    <row r="4" spans="1:57" ht="60">
      <c r="A4" s="48">
        <v>3</v>
      </c>
      <c r="B4" s="1"/>
      <c r="C4" s="1"/>
      <c r="D4" s="1" t="s">
        <v>5</v>
      </c>
      <c r="E4" s="1"/>
      <c r="F4" s="1" t="s">
        <v>4</v>
      </c>
      <c r="G4" s="1" t="s">
        <v>61</v>
      </c>
      <c r="H4" s="1" t="s">
        <v>66</v>
      </c>
      <c r="I4" s="1" t="s">
        <v>66</v>
      </c>
      <c r="J4" s="1" t="s">
        <v>67</v>
      </c>
      <c r="K4" s="43" t="s">
        <v>65</v>
      </c>
      <c r="L4" s="1" t="s">
        <v>62</v>
      </c>
      <c r="M4" s="1" t="s">
        <v>69</v>
      </c>
      <c r="N4" s="44"/>
      <c r="O4" s="46"/>
      <c r="P4" s="1"/>
      <c r="Q4" s="1" t="s">
        <v>55</v>
      </c>
      <c r="R4" s="1">
        <v>137.5</v>
      </c>
      <c r="S4" s="25">
        <v>7.8</v>
      </c>
      <c r="T4" s="50">
        <v>17.63</v>
      </c>
      <c r="U4" s="50">
        <v>17.63</v>
      </c>
      <c r="V4" s="1"/>
      <c r="W4" s="1" t="s">
        <v>3</v>
      </c>
      <c r="X4" s="38">
        <v>53</v>
      </c>
      <c r="Y4" s="38">
        <v>31</v>
      </c>
      <c r="Z4" s="38">
        <v>29</v>
      </c>
      <c r="AA4" s="25"/>
      <c r="AB4" s="27">
        <v>1</v>
      </c>
      <c r="AC4" s="41">
        <f>IF(X4="","",X4*Y4*Z4/1000000)</f>
        <v>4.8000000000000001E-2</v>
      </c>
      <c r="AD4" s="28">
        <f>IF(AB4="","",65/AC4*AB4)</f>
        <v>1354</v>
      </c>
      <c r="AE4" s="44">
        <v>3700</v>
      </c>
      <c r="AF4" s="29">
        <f>IF(ISERROR(AE4/AD4),"",AE4/AD4)</f>
        <v>2.73</v>
      </c>
      <c r="AG4" s="1" t="s">
        <v>64</v>
      </c>
      <c r="AH4" s="45">
        <f t="shared" si="8"/>
        <v>0.22800000000000001</v>
      </c>
      <c r="AI4" s="29" t="str">
        <f>IF(ISERROR(#REF!*AH4),"",#REF!*AH4)</f>
        <v/>
      </c>
      <c r="AJ4" s="29" t="str">
        <f>IF(ISERROR(#REF!+AF4+AI4),"",#REF!+AF4+AI4)</f>
        <v/>
      </c>
      <c r="AK4" s="30">
        <v>0.05</v>
      </c>
      <c r="AL4" s="29">
        <f t="shared" ref="AL4:AL9" si="15">IF(ISERROR(BA4*AK4),"",BA4*AK4)</f>
        <v>2.38</v>
      </c>
      <c r="AM4" s="30">
        <v>0.08</v>
      </c>
      <c r="AN4" s="29">
        <f t="shared" ref="AN4:AN9" si="16">IF(ISERROR(BA4*AM4),"",BA4*AM4)</f>
        <v>3.81</v>
      </c>
      <c r="AO4" s="30">
        <v>0.1</v>
      </c>
      <c r="AP4" s="29">
        <f t="shared" ref="AP4:AP9" si="17">IF(ISERROR(BA4*AO4),"",BA4*AO4)</f>
        <v>4.76</v>
      </c>
      <c r="AQ4" s="29">
        <f>IF((BB4-BA4)&lt;2.5,2.5-(BB4-BA4),0)</f>
        <v>0.12</v>
      </c>
      <c r="AR4" s="1"/>
      <c r="AS4" s="30"/>
      <c r="AT4" s="29">
        <f t="shared" ref="AT4:AT9" si="18">IF(ISERROR(BA4*AS4),"",BA4*AS4)</f>
        <v>0</v>
      </c>
      <c r="AU4" s="1"/>
      <c r="AV4" s="30"/>
      <c r="AW4" s="29">
        <f>IF(ISERROR(BA4*AV4),"",BA4*AV4)</f>
        <v>0</v>
      </c>
      <c r="AX4" s="29">
        <f>IF(ISERROR(AL4+AN4+AP4+AQ4+AT4+AW4),"",AL4+AN4+AP4+AQ4+AT4+AW4)</f>
        <v>11.07</v>
      </c>
      <c r="AY4" s="29" t="str">
        <f t="shared" ref="AY4:AY9" si="19">IF(ISERROR(AJ4+AX4),"",AJ4+AX4)</f>
        <v/>
      </c>
      <c r="AZ4" s="31" t="str">
        <f>IF(ISERROR((BA4-AY4)/BA4),"",(BA4-AY4)/BA4)</f>
        <v/>
      </c>
      <c r="BA4" s="26">
        <v>47.61</v>
      </c>
      <c r="BB4" s="29">
        <f>IF(ISERROR(BA4*1.05),"",BA4*1.05)</f>
        <v>49.99</v>
      </c>
      <c r="BC4" s="26">
        <v>99.99</v>
      </c>
      <c r="BD4" s="31">
        <f>IF(ISERROR((BC4-BB4)/BC4),"",(BC4-BB4)/BC4)</f>
        <v>0.50009999999999999</v>
      </c>
      <c r="BE4" s="32"/>
    </row>
    <row r="5" spans="1:57" ht="60">
      <c r="A5" s="48">
        <v>4</v>
      </c>
      <c r="B5" s="1"/>
      <c r="C5" s="1"/>
      <c r="D5" s="1" t="s">
        <v>5</v>
      </c>
      <c r="E5" s="1"/>
      <c r="F5" s="1" t="s">
        <v>4</v>
      </c>
      <c r="G5" s="1" t="s">
        <v>61</v>
      </c>
      <c r="H5" s="1" t="s">
        <v>66</v>
      </c>
      <c r="I5" s="1" t="s">
        <v>66</v>
      </c>
      <c r="J5" s="1" t="s">
        <v>67</v>
      </c>
      <c r="K5" s="43" t="s">
        <v>65</v>
      </c>
      <c r="L5" s="1" t="s">
        <v>63</v>
      </c>
      <c r="M5" s="1" t="s">
        <v>69</v>
      </c>
      <c r="N5" s="44"/>
      <c r="O5" s="46"/>
      <c r="P5" s="1"/>
      <c r="Q5" s="1" t="s">
        <v>55</v>
      </c>
      <c r="R5" s="1">
        <v>160.5</v>
      </c>
      <c r="S5" s="25">
        <v>7.8</v>
      </c>
      <c r="T5" s="50">
        <v>20.58</v>
      </c>
      <c r="U5" s="50">
        <v>20.58</v>
      </c>
      <c r="V5" s="1"/>
      <c r="W5" s="1" t="s">
        <v>3</v>
      </c>
      <c r="X5" s="38">
        <v>53</v>
      </c>
      <c r="Y5" s="38">
        <v>32</v>
      </c>
      <c r="Z5" s="38">
        <v>31</v>
      </c>
      <c r="AA5" s="25"/>
      <c r="AB5" s="32">
        <v>1</v>
      </c>
      <c r="AC5" s="41">
        <f t="shared" ref="AC5" si="20">IF(X5="","",X5*Y5*Z5/1000000)</f>
        <v>5.2999999999999999E-2</v>
      </c>
      <c r="AD5" s="28">
        <f t="shared" ref="AD5" si="21">IF(AB5="","",65/AC5*AB5)</f>
        <v>1226</v>
      </c>
      <c r="AE5" s="44">
        <v>3700</v>
      </c>
      <c r="AF5" s="29">
        <f t="shared" ref="AF5" si="22">IF(ISERROR(AE5/AD5),"",AE5/AD5)</f>
        <v>3.02</v>
      </c>
      <c r="AG5" s="1" t="s">
        <v>64</v>
      </c>
      <c r="AH5" s="45">
        <f t="shared" si="8"/>
        <v>0.22800000000000001</v>
      </c>
      <c r="AI5" s="29" t="str">
        <f>IF(ISERROR(#REF!*AH5),"",#REF!*AH5)</f>
        <v/>
      </c>
      <c r="AJ5" s="29" t="str">
        <f>IF(ISERROR(#REF!+AF5+AI5),"",#REF!+AF5+AI5)</f>
        <v/>
      </c>
      <c r="AK5" s="30">
        <v>0.05</v>
      </c>
      <c r="AL5" s="29">
        <f t="shared" si="15"/>
        <v>2.86</v>
      </c>
      <c r="AM5" s="30">
        <v>0.08</v>
      </c>
      <c r="AN5" s="29">
        <f t="shared" si="16"/>
        <v>4.57</v>
      </c>
      <c r="AO5" s="30">
        <v>0.1</v>
      </c>
      <c r="AP5" s="29">
        <f t="shared" si="17"/>
        <v>5.71</v>
      </c>
      <c r="AQ5" s="29">
        <f t="shared" ref="AQ5" si="23">IF((BB5-BA5)&lt;2.5,2.5-(BB5-BA5),0)</f>
        <v>0</v>
      </c>
      <c r="AR5" s="1"/>
      <c r="AS5" s="30"/>
      <c r="AT5" s="29">
        <f t="shared" si="18"/>
        <v>0</v>
      </c>
      <c r="AU5" s="1"/>
      <c r="AV5" s="30"/>
      <c r="AW5" s="29">
        <f t="shared" ref="AW5" si="24">IF(ISERROR(BA5*AV5),"",BA5*AV5)</f>
        <v>0</v>
      </c>
      <c r="AX5" s="29">
        <f t="shared" ref="AX5" si="25">IF(ISERROR(AL5+AN5+AP5+AQ5+AT5+AW5),"",AL5+AN5+AP5+AQ5+AT5+AW5)</f>
        <v>13.14</v>
      </c>
      <c r="AY5" s="29" t="str">
        <f t="shared" si="19"/>
        <v/>
      </c>
      <c r="AZ5" s="31" t="str">
        <f t="shared" ref="AZ5" si="26">IF(ISERROR((BA5-AY5)/BA5),"",(BA5-AY5)/BA5)</f>
        <v/>
      </c>
      <c r="BA5" s="26">
        <v>57.14</v>
      </c>
      <c r="BB5" s="29">
        <f t="shared" ref="BB5" si="27">IF(ISERROR(BA5*1.05),"",BA5*1.05)</f>
        <v>60</v>
      </c>
      <c r="BC5" s="26">
        <v>119.99</v>
      </c>
      <c r="BD5" s="31">
        <f t="shared" ref="BD5" si="28">IF(ISERROR((BC5-BB5)/BC5),"",(BC5-BB5)/BC5)</f>
        <v>0.5</v>
      </c>
      <c r="BE5" s="32"/>
    </row>
    <row r="6" spans="1:57" ht="60">
      <c r="A6" s="48">
        <v>5</v>
      </c>
      <c r="B6" s="1"/>
      <c r="C6" s="1"/>
      <c r="D6" s="1" t="s">
        <v>5</v>
      </c>
      <c r="E6" s="1"/>
      <c r="F6" s="1" t="s">
        <v>4</v>
      </c>
      <c r="G6" s="1" t="s">
        <v>61</v>
      </c>
      <c r="H6" s="1" t="s">
        <v>66</v>
      </c>
      <c r="I6" s="1" t="s">
        <v>66</v>
      </c>
      <c r="J6" s="1" t="s">
        <v>67</v>
      </c>
      <c r="K6" s="43" t="s">
        <v>65</v>
      </c>
      <c r="L6" s="1" t="s">
        <v>62</v>
      </c>
      <c r="M6" s="1" t="s">
        <v>70</v>
      </c>
      <c r="N6" s="44"/>
      <c r="O6" s="46"/>
      <c r="P6" s="1"/>
      <c r="Q6" s="1" t="s">
        <v>55</v>
      </c>
      <c r="R6" s="1">
        <v>137.5</v>
      </c>
      <c r="S6" s="25">
        <v>7.8</v>
      </c>
      <c r="T6" s="50">
        <v>17.63</v>
      </c>
      <c r="U6" s="50">
        <v>17.63</v>
      </c>
      <c r="V6" s="1"/>
      <c r="W6" s="1" t="s">
        <v>3</v>
      </c>
      <c r="X6" s="38">
        <v>53</v>
      </c>
      <c r="Y6" s="38">
        <v>31</v>
      </c>
      <c r="Z6" s="38">
        <v>29</v>
      </c>
      <c r="AA6" s="25"/>
      <c r="AB6" s="27">
        <v>1</v>
      </c>
      <c r="AC6" s="41">
        <f>IF(X6="","",X6*Y6*Z6/1000000)</f>
        <v>4.8000000000000001E-2</v>
      </c>
      <c r="AD6" s="28">
        <f>IF(AB6="","",65/AC6*AB6)</f>
        <v>1354</v>
      </c>
      <c r="AE6" s="44">
        <v>3700</v>
      </c>
      <c r="AF6" s="29">
        <f>IF(ISERROR(AE6/AD6),"",AE6/AD6)</f>
        <v>2.73</v>
      </c>
      <c r="AG6" s="1" t="s">
        <v>64</v>
      </c>
      <c r="AH6" s="45">
        <f t="shared" si="8"/>
        <v>0.22800000000000001</v>
      </c>
      <c r="AI6" s="29" t="str">
        <f>IF(ISERROR(#REF!*AH6),"",#REF!*AH6)</f>
        <v/>
      </c>
      <c r="AJ6" s="29" t="str">
        <f>IF(ISERROR(#REF!+AF6+AI6),"",#REF!+AF6+AI6)</f>
        <v/>
      </c>
      <c r="AK6" s="30">
        <v>0.05</v>
      </c>
      <c r="AL6" s="29">
        <f t="shared" si="15"/>
        <v>2.38</v>
      </c>
      <c r="AM6" s="30">
        <v>0.08</v>
      </c>
      <c r="AN6" s="29">
        <f t="shared" si="16"/>
        <v>3.81</v>
      </c>
      <c r="AO6" s="30">
        <v>0.1</v>
      </c>
      <c r="AP6" s="29">
        <f t="shared" si="17"/>
        <v>4.76</v>
      </c>
      <c r="AQ6" s="29">
        <f>IF((BB6-BA6)&lt;2.5,2.5-(BB6-BA6),0)</f>
        <v>0.12</v>
      </c>
      <c r="AR6" s="1"/>
      <c r="AS6" s="30"/>
      <c r="AT6" s="29">
        <f t="shared" si="18"/>
        <v>0</v>
      </c>
      <c r="AU6" s="1"/>
      <c r="AV6" s="30"/>
      <c r="AW6" s="29">
        <f>IF(ISERROR(BA6*AV6),"",BA6*AV6)</f>
        <v>0</v>
      </c>
      <c r="AX6" s="29">
        <f>IF(ISERROR(AL6+AN6+AP6+AQ6+AT6+AW6),"",AL6+AN6+AP6+AQ6+AT6+AW6)</f>
        <v>11.07</v>
      </c>
      <c r="AY6" s="29" t="str">
        <f t="shared" si="19"/>
        <v/>
      </c>
      <c r="AZ6" s="31" t="str">
        <f>IF(ISERROR((BA6-AY6)/BA6),"",(BA6-AY6)/BA6)</f>
        <v/>
      </c>
      <c r="BA6" s="26">
        <v>47.61</v>
      </c>
      <c r="BB6" s="29">
        <f>IF(ISERROR(BA6*1.05),"",BA6*1.05)</f>
        <v>49.99</v>
      </c>
      <c r="BC6" s="26">
        <v>99.99</v>
      </c>
      <c r="BD6" s="31">
        <f>IF(ISERROR((BC6-BB6)/BC6),"",(BC6-BB6)/BC6)</f>
        <v>0.50009999999999999</v>
      </c>
      <c r="BE6" s="32"/>
    </row>
    <row r="7" spans="1:57" ht="60">
      <c r="A7" s="48">
        <v>6</v>
      </c>
      <c r="B7" s="1"/>
      <c r="C7" s="1"/>
      <c r="D7" s="1" t="s">
        <v>5</v>
      </c>
      <c r="E7" s="1"/>
      <c r="F7" s="1" t="s">
        <v>4</v>
      </c>
      <c r="G7" s="1" t="s">
        <v>61</v>
      </c>
      <c r="H7" s="1" t="s">
        <v>66</v>
      </c>
      <c r="I7" s="1" t="s">
        <v>66</v>
      </c>
      <c r="J7" s="1" t="s">
        <v>67</v>
      </c>
      <c r="K7" s="43" t="s">
        <v>65</v>
      </c>
      <c r="L7" s="1" t="s">
        <v>63</v>
      </c>
      <c r="M7" s="1" t="s">
        <v>70</v>
      </c>
      <c r="N7" s="44"/>
      <c r="O7" s="46"/>
      <c r="P7" s="1"/>
      <c r="Q7" s="1" t="s">
        <v>55</v>
      </c>
      <c r="R7" s="1">
        <v>160.5</v>
      </c>
      <c r="S7" s="25">
        <v>7.8</v>
      </c>
      <c r="T7" s="50">
        <v>20.58</v>
      </c>
      <c r="U7" s="50">
        <v>20.58</v>
      </c>
      <c r="V7" s="1"/>
      <c r="W7" s="1" t="s">
        <v>3</v>
      </c>
      <c r="X7" s="38">
        <v>53</v>
      </c>
      <c r="Y7" s="38">
        <v>32</v>
      </c>
      <c r="Z7" s="38">
        <v>31</v>
      </c>
      <c r="AA7" s="25"/>
      <c r="AB7" s="32">
        <v>1</v>
      </c>
      <c r="AC7" s="41">
        <f t="shared" ref="AC7" si="29">IF(X7="","",X7*Y7*Z7/1000000)</f>
        <v>5.2999999999999999E-2</v>
      </c>
      <c r="AD7" s="28">
        <f t="shared" ref="AD7" si="30">IF(AB7="","",65/AC7*AB7)</f>
        <v>1226</v>
      </c>
      <c r="AE7" s="44">
        <v>3700</v>
      </c>
      <c r="AF7" s="29">
        <f t="shared" ref="AF7" si="31">IF(ISERROR(AE7/AD7),"",AE7/AD7)</f>
        <v>3.02</v>
      </c>
      <c r="AG7" s="1" t="s">
        <v>64</v>
      </c>
      <c r="AH7" s="45">
        <f t="shared" si="8"/>
        <v>0.22800000000000001</v>
      </c>
      <c r="AI7" s="29" t="str">
        <f>IF(ISERROR(#REF!*AH7),"",#REF!*AH7)</f>
        <v/>
      </c>
      <c r="AJ7" s="29" t="str">
        <f>IF(ISERROR(#REF!+AF7+AI7),"",#REF!+AF7+AI7)</f>
        <v/>
      </c>
      <c r="AK7" s="30">
        <v>0.05</v>
      </c>
      <c r="AL7" s="29">
        <f t="shared" si="15"/>
        <v>2.86</v>
      </c>
      <c r="AM7" s="30">
        <v>0.08</v>
      </c>
      <c r="AN7" s="29">
        <f t="shared" si="16"/>
        <v>4.57</v>
      </c>
      <c r="AO7" s="30">
        <v>0.1</v>
      </c>
      <c r="AP7" s="29">
        <f t="shared" si="17"/>
        <v>5.71</v>
      </c>
      <c r="AQ7" s="29">
        <f t="shared" ref="AQ7" si="32">IF((BB7-BA7)&lt;2.5,2.5-(BB7-BA7),0)</f>
        <v>0</v>
      </c>
      <c r="AR7" s="1"/>
      <c r="AS7" s="30"/>
      <c r="AT7" s="29">
        <f t="shared" si="18"/>
        <v>0</v>
      </c>
      <c r="AU7" s="1"/>
      <c r="AV7" s="30"/>
      <c r="AW7" s="29">
        <f t="shared" ref="AW7" si="33">IF(ISERROR(BA7*AV7),"",BA7*AV7)</f>
        <v>0</v>
      </c>
      <c r="AX7" s="29">
        <f t="shared" ref="AX7" si="34">IF(ISERROR(AL7+AN7+AP7+AQ7+AT7+AW7),"",AL7+AN7+AP7+AQ7+AT7+AW7)</f>
        <v>13.14</v>
      </c>
      <c r="AY7" s="29" t="str">
        <f t="shared" si="19"/>
        <v/>
      </c>
      <c r="AZ7" s="31" t="str">
        <f t="shared" ref="AZ7" si="35">IF(ISERROR((BA7-AY7)/BA7),"",(BA7-AY7)/BA7)</f>
        <v/>
      </c>
      <c r="BA7" s="26">
        <v>57.14</v>
      </c>
      <c r="BB7" s="29">
        <f t="shared" ref="BB7" si="36">IF(ISERROR(BA7*1.05),"",BA7*1.05)</f>
        <v>60</v>
      </c>
      <c r="BC7" s="26">
        <v>119.99</v>
      </c>
      <c r="BD7" s="31">
        <f t="shared" ref="BD7" si="37">IF(ISERROR((BC7-BB7)/BC7),"",(BC7-BB7)/BC7)</f>
        <v>0.5</v>
      </c>
      <c r="BE7" s="32"/>
    </row>
    <row r="8" spans="1:57" ht="60">
      <c r="A8" s="48">
        <v>7</v>
      </c>
      <c r="B8" s="1"/>
      <c r="C8" s="1"/>
      <c r="D8" s="1" t="s">
        <v>5</v>
      </c>
      <c r="E8" s="1"/>
      <c r="F8" s="1" t="s">
        <v>4</v>
      </c>
      <c r="G8" s="1" t="s">
        <v>61</v>
      </c>
      <c r="H8" s="1" t="s">
        <v>66</v>
      </c>
      <c r="I8" s="1" t="s">
        <v>66</v>
      </c>
      <c r="J8" s="1" t="s">
        <v>67</v>
      </c>
      <c r="K8" s="43" t="s">
        <v>65</v>
      </c>
      <c r="L8" s="1" t="s">
        <v>62</v>
      </c>
      <c r="M8" s="1" t="s">
        <v>71</v>
      </c>
      <c r="N8" s="44"/>
      <c r="O8" s="46"/>
      <c r="P8" s="1"/>
      <c r="Q8" s="1" t="s">
        <v>55</v>
      </c>
      <c r="R8" s="1">
        <v>137.5</v>
      </c>
      <c r="S8" s="25">
        <v>7.8</v>
      </c>
      <c r="T8" s="50">
        <v>17.63</v>
      </c>
      <c r="U8" s="50">
        <v>17.63</v>
      </c>
      <c r="V8" s="1"/>
      <c r="W8" s="1" t="s">
        <v>3</v>
      </c>
      <c r="X8" s="38">
        <v>53</v>
      </c>
      <c r="Y8" s="38">
        <v>31</v>
      </c>
      <c r="Z8" s="38">
        <v>29</v>
      </c>
      <c r="AA8" s="25"/>
      <c r="AB8" s="27">
        <v>1</v>
      </c>
      <c r="AC8" s="41">
        <f>IF(X8="","",X8*Y8*Z8/1000000)</f>
        <v>4.8000000000000001E-2</v>
      </c>
      <c r="AD8" s="28">
        <f>IF(AB8="","",65/AC8*AB8)</f>
        <v>1354</v>
      </c>
      <c r="AE8" s="44">
        <v>3700</v>
      </c>
      <c r="AF8" s="29">
        <f>IF(ISERROR(AE8/AD8),"",AE8/AD8)</f>
        <v>2.73</v>
      </c>
      <c r="AG8" s="1" t="s">
        <v>64</v>
      </c>
      <c r="AH8" s="45">
        <f t="shared" si="8"/>
        <v>0.22800000000000001</v>
      </c>
      <c r="AI8" s="29" t="str">
        <f>IF(ISERROR(#REF!*AH8),"",#REF!*AH8)</f>
        <v/>
      </c>
      <c r="AJ8" s="29" t="str">
        <f>IF(ISERROR(#REF!+AF8+AI8),"",#REF!+AF8+AI8)</f>
        <v/>
      </c>
      <c r="AK8" s="30">
        <v>0.05</v>
      </c>
      <c r="AL8" s="29">
        <f t="shared" si="15"/>
        <v>2.38</v>
      </c>
      <c r="AM8" s="30">
        <v>0.08</v>
      </c>
      <c r="AN8" s="29">
        <f t="shared" si="16"/>
        <v>3.81</v>
      </c>
      <c r="AO8" s="30">
        <v>0.1</v>
      </c>
      <c r="AP8" s="29">
        <f t="shared" si="17"/>
        <v>4.76</v>
      </c>
      <c r="AQ8" s="29">
        <f>IF((BB8-BA8)&lt;2.5,2.5-(BB8-BA8),0)</f>
        <v>0.12</v>
      </c>
      <c r="AR8" s="1"/>
      <c r="AS8" s="30"/>
      <c r="AT8" s="29">
        <f t="shared" si="18"/>
        <v>0</v>
      </c>
      <c r="AU8" s="1"/>
      <c r="AV8" s="30"/>
      <c r="AW8" s="29">
        <f>IF(ISERROR(BA8*AV8),"",BA8*AV8)</f>
        <v>0</v>
      </c>
      <c r="AX8" s="29">
        <f>IF(ISERROR(AL8+AN8+AP8+AQ8+AT8+AW8),"",AL8+AN8+AP8+AQ8+AT8+AW8)</f>
        <v>11.07</v>
      </c>
      <c r="AY8" s="29" t="str">
        <f t="shared" si="19"/>
        <v/>
      </c>
      <c r="AZ8" s="31" t="str">
        <f>IF(ISERROR((BA8-AY8)/BA8),"",(BA8-AY8)/BA8)</f>
        <v/>
      </c>
      <c r="BA8" s="26">
        <v>47.61</v>
      </c>
      <c r="BB8" s="29">
        <f>IF(ISERROR(BA8*1.05),"",BA8*1.05)</f>
        <v>49.99</v>
      </c>
      <c r="BC8" s="26">
        <v>99.99</v>
      </c>
      <c r="BD8" s="31">
        <f>IF(ISERROR((BC8-BB8)/BC8),"",(BC8-BB8)/BC8)</f>
        <v>0.50009999999999999</v>
      </c>
      <c r="BE8" s="32"/>
    </row>
    <row r="9" spans="1:57" ht="60">
      <c r="A9" s="48">
        <v>8</v>
      </c>
      <c r="B9" s="1"/>
      <c r="C9" s="1"/>
      <c r="D9" s="1" t="s">
        <v>5</v>
      </c>
      <c r="E9" s="1"/>
      <c r="F9" s="1" t="s">
        <v>4</v>
      </c>
      <c r="G9" s="1" t="s">
        <v>61</v>
      </c>
      <c r="H9" s="1" t="s">
        <v>66</v>
      </c>
      <c r="I9" s="1" t="s">
        <v>66</v>
      </c>
      <c r="J9" s="1" t="s">
        <v>67</v>
      </c>
      <c r="K9" s="43" t="s">
        <v>65</v>
      </c>
      <c r="L9" s="1" t="s">
        <v>63</v>
      </c>
      <c r="M9" s="1" t="s">
        <v>71</v>
      </c>
      <c r="N9" s="44"/>
      <c r="O9" s="46"/>
      <c r="P9" s="1"/>
      <c r="Q9" s="1" t="s">
        <v>55</v>
      </c>
      <c r="R9" s="1">
        <v>160.5</v>
      </c>
      <c r="S9" s="25">
        <v>7.8</v>
      </c>
      <c r="T9" s="50">
        <v>20.58</v>
      </c>
      <c r="U9" s="50">
        <v>20.58</v>
      </c>
      <c r="V9" s="1"/>
      <c r="W9" s="1" t="s">
        <v>3</v>
      </c>
      <c r="X9" s="38">
        <v>53</v>
      </c>
      <c r="Y9" s="38">
        <v>32</v>
      </c>
      <c r="Z9" s="38">
        <v>31</v>
      </c>
      <c r="AA9" s="25"/>
      <c r="AB9" s="32">
        <v>1</v>
      </c>
      <c r="AC9" s="41">
        <f t="shared" ref="AC9" si="38">IF(X9="","",X9*Y9*Z9/1000000)</f>
        <v>5.2999999999999999E-2</v>
      </c>
      <c r="AD9" s="28">
        <f t="shared" ref="AD9" si="39">IF(AB9="","",65/AC9*AB9)</f>
        <v>1226</v>
      </c>
      <c r="AE9" s="44">
        <v>3700</v>
      </c>
      <c r="AF9" s="29">
        <f t="shared" ref="AF9" si="40">IF(ISERROR(AE9/AD9),"",AE9/AD9)</f>
        <v>3.02</v>
      </c>
      <c r="AG9" s="1" t="s">
        <v>64</v>
      </c>
      <c r="AH9" s="45">
        <f t="shared" si="8"/>
        <v>0.22800000000000001</v>
      </c>
      <c r="AI9" s="29" t="str">
        <f>IF(ISERROR(#REF!*AH9),"",#REF!*AH9)</f>
        <v/>
      </c>
      <c r="AJ9" s="29" t="str">
        <f>IF(ISERROR(#REF!+AF9+AI9),"",#REF!+AF9+AI9)</f>
        <v/>
      </c>
      <c r="AK9" s="30">
        <v>0.05</v>
      </c>
      <c r="AL9" s="29">
        <f t="shared" si="15"/>
        <v>2.86</v>
      </c>
      <c r="AM9" s="30">
        <v>0.08</v>
      </c>
      <c r="AN9" s="29">
        <f t="shared" si="16"/>
        <v>4.57</v>
      </c>
      <c r="AO9" s="30">
        <v>0.1</v>
      </c>
      <c r="AP9" s="29">
        <f t="shared" si="17"/>
        <v>5.71</v>
      </c>
      <c r="AQ9" s="29">
        <f t="shared" ref="AQ9" si="41">IF((BB9-BA9)&lt;2.5,2.5-(BB9-BA9),0)</f>
        <v>0</v>
      </c>
      <c r="AR9" s="1"/>
      <c r="AS9" s="30"/>
      <c r="AT9" s="29">
        <f t="shared" si="18"/>
        <v>0</v>
      </c>
      <c r="AU9" s="1"/>
      <c r="AV9" s="30"/>
      <c r="AW9" s="29">
        <f t="shared" ref="AW9" si="42">IF(ISERROR(BA9*AV9),"",BA9*AV9)</f>
        <v>0</v>
      </c>
      <c r="AX9" s="29">
        <f t="shared" ref="AX9" si="43">IF(ISERROR(AL9+AN9+AP9+AQ9+AT9+AW9),"",AL9+AN9+AP9+AQ9+AT9+AW9)</f>
        <v>13.14</v>
      </c>
      <c r="AY9" s="29" t="str">
        <f t="shared" si="19"/>
        <v/>
      </c>
      <c r="AZ9" s="31" t="str">
        <f t="shared" ref="AZ9" si="44">IF(ISERROR((BA9-AY9)/BA9),"",(BA9-AY9)/BA9)</f>
        <v/>
      </c>
      <c r="BA9" s="26">
        <v>57.14</v>
      </c>
      <c r="BB9" s="29">
        <f t="shared" ref="BB9" si="45">IF(ISERROR(BA9*1.05),"",BA9*1.05)</f>
        <v>60</v>
      </c>
      <c r="BC9" s="26">
        <v>119.99</v>
      </c>
      <c r="BD9" s="31">
        <f t="shared" ref="BD9" si="46">IF(ISERROR((BC9-BB9)/BC9),"",(BC9-BB9)/BC9)</f>
        <v>0.5</v>
      </c>
      <c r="BE9" s="32"/>
    </row>
    <row r="10" spans="1:57">
      <c r="T10" s="50"/>
      <c r="U10" s="50"/>
    </row>
  </sheetData>
  <sheetProtection insertRows="0" deleteRows="0" sort="0"/>
  <protectedRanges>
    <protectedRange sqref="BA1 L2:S9 V2:BE9 L10:Q250 V10:BB250 R46:U250 R10:S34 T2:U45 A2:J250" name="Range1"/>
    <protectedRange sqref="K10:K255" name="Range1_1"/>
    <protectedRange sqref="K2:K9" name="Range1_1_1"/>
  </protectedRanges>
  <phoneticPr fontId="7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D2:D9</xm:sqref>
        </x14:dataValidation>
        <x14:dataValidation type="list" allowBlank="1" showInputMessage="1" showErrorMessage="1">
          <x14:formula1>
            <xm:f>#REF!</xm:f>
          </x14:formula1>
          <xm:sqref>W2:W9</xm:sqref>
        </x14:dataValidation>
        <x14:dataValidation type="list" allowBlank="1" showInputMessage="1" showErrorMessage="1">
          <x14:formula1>
            <xm:f>#REF!</xm:f>
          </x14:formula1>
          <xm:sqref>Q2:Q9</xm:sqref>
        </x14:dataValidation>
        <x14:dataValidation type="list" allowBlank="1" showInputMessage="1" showErrorMessage="1">
          <x14:formula1>
            <xm:f>#REF!</xm:f>
          </x14:formula1>
          <xm:sqref>E2:E9</xm:sqref>
        </x14:dataValidation>
        <x14:dataValidation type="list" allowBlank="1" showInputMessage="1" showErrorMessage="1">
          <x14:formula1>
            <xm:f>#REF!</xm:f>
          </x14:formula1>
          <xm:sqref>F2:F9</xm:sqref>
        </x14:dataValidation>
        <x14:dataValidation type="list" allowBlank="1" showInputMessage="1" showErrorMessage="1">
          <x14:formula1>
            <xm:f>#REF!</xm:f>
          </x14:formula1>
          <xm:sqref>P2:P9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2026-04-16T06:07:20Z</dcterms:modified>
</cp:coreProperties>
</file>