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  <fileRecoveryPr repairLoad="1"/>
</workbook>
</file>

<file path=xl/calcChain.xml><?xml version="1.0" encoding="utf-8"?>
<calcChain xmlns="http://schemas.openxmlformats.org/spreadsheetml/2006/main">
  <c r="CB3" i="1" l="1"/>
  <c r="BV3" i="1"/>
  <c r="BS3" i="1"/>
  <c r="BP3" i="1"/>
  <c r="BM3" i="1"/>
  <c r="BW3" i="1" s="1"/>
  <c r="BK3" i="1"/>
  <c r="BI3" i="1"/>
  <c r="BG3" i="1"/>
  <c r="BE3" i="1"/>
  <c r="BX3" i="1" s="1"/>
  <c r="BY3" i="1" s="1"/>
  <c r="BD3" i="1"/>
  <c r="BA3" i="1"/>
  <c r="AU3" i="1"/>
  <c r="AP3" i="1"/>
  <c r="AO3" i="1"/>
  <c r="AN3" i="1"/>
  <c r="AM3" i="1"/>
  <c r="AR3" i="1" s="1"/>
  <c r="AL3" i="1"/>
  <c r="CB2" i="1"/>
  <c r="BV2" i="1"/>
  <c r="BS2" i="1"/>
  <c r="BP2" i="1"/>
  <c r="BM2" i="1"/>
  <c r="BK2" i="1"/>
  <c r="BI2" i="1"/>
  <c r="BG2" i="1"/>
  <c r="BD2" i="1"/>
  <c r="BA2" i="1"/>
  <c r="AU2" i="1"/>
  <c r="AP2" i="1"/>
  <c r="AO2" i="1"/>
  <c r="AN2" i="1"/>
  <c r="AM2" i="1"/>
  <c r="AR2" i="1" s="1"/>
  <c r="AL2" i="1"/>
  <c r="BW2" i="1" l="1"/>
  <c r="BE2" i="1"/>
  <c r="BX2" i="1"/>
  <c r="BY2" i="1" s="1"/>
</calcChain>
</file>

<file path=xl/comments1.xml><?xml version="1.0" encoding="utf-8"?>
<comments xmlns="http://schemas.openxmlformats.org/spreadsheetml/2006/main">
  <authors>
    <author>Unknown Author</author>
  </authors>
  <commentList>
    <comment ref="AR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T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BA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BD1" authorId="0" shapeId="0">
      <text>
        <r>
          <rPr>
            <sz val="10"/>
            <rFont val="Arial"/>
            <family val="2"/>
          </rPr>
          <t>[JLA DI Price]*[Duty Rate]</t>
        </r>
      </text>
    </comment>
    <comment ref="BE1" authorId="0" shapeId="0">
      <text>
        <r>
          <rPr>
            <sz val="10"/>
            <rFont val="Arial"/>
            <family val="2"/>
          </rPr>
          <t>[Factory FCA Cost $]+[Ocean Freight per Item $]+[Duty per Item $]</t>
        </r>
      </text>
    </comment>
    <comment ref="BG1" authorId="0" shapeId="0">
      <text>
        <r>
          <rPr>
            <sz val="10"/>
            <rFont val="Arial"/>
            <family val="2"/>
          </rPr>
          <t>[JLA POE Price]*[DA %]</t>
        </r>
      </text>
    </comment>
    <comment ref="BI1" authorId="0" shapeId="0">
      <text>
        <r>
          <rPr>
            <sz val="10"/>
            <rFont val="Arial"/>
            <family val="2"/>
          </rPr>
          <t>[JLA POE Price]*[Royalty %]</t>
        </r>
      </text>
    </comment>
    <comment ref="BK1" authorId="0" shapeId="0">
      <text>
        <r>
          <rPr>
            <sz val="10"/>
            <rFont val="Arial"/>
            <family val="2"/>
          </rPr>
          <t>[JLA POE Price]*[General Load %]</t>
        </r>
      </text>
    </comment>
    <comment ref="BM1" authorId="0" shapeId="0">
      <text>
        <r>
          <rPr>
            <sz val="10"/>
            <rFont val="Arial"/>
            <family val="2"/>
          </rPr>
          <t>[JLA POE Price]*[Rebate %]</t>
        </r>
      </text>
    </comment>
    <comment ref="BP1" authorId="0" shapeId="0">
      <text>
        <r>
          <rPr>
            <sz val="10"/>
            <rFont val="Arial"/>
            <family val="2"/>
          </rPr>
          <t>[JLA POE Price]*[Load 1 %]</t>
        </r>
      </text>
    </comment>
    <comment ref="BS1" authorId="0" shapeId="0">
      <text>
        <r>
          <rPr>
            <sz val="10"/>
            <rFont val="Arial"/>
            <family val="2"/>
          </rPr>
          <t>[JLA POE Price]*[Load 2 %]</t>
        </r>
      </text>
    </comment>
    <comment ref="BV1" authorId="0" shapeId="0">
      <text>
        <r>
          <rPr>
            <sz val="10"/>
            <rFont val="Arial"/>
            <family val="2"/>
          </rPr>
          <t>[JLA POE Price]*[Load 3 %]</t>
        </r>
      </text>
    </comment>
    <comment ref="BW1" authorId="0" shapeId="0">
      <text>
        <r>
          <rPr>
            <sz val="10"/>
            <rFont val="Arial"/>
            <family val="2"/>
          </rPr>
          <t>[DA $]+[Royalty $]+[General Load $]+[Rebate/Co-op $]+[Load 1 $]+[Load 2 $]+[Load 3 $]</t>
        </r>
      </text>
    </comment>
    <comment ref="BX1" authorId="0" shapeId="0">
      <text>
        <r>
          <rPr>
            <sz val="10"/>
            <rFont val="Arial"/>
            <family val="2"/>
          </rPr>
          <t>[LDP Cost $]+[Testing Fee per Item]+[Total Load $]</t>
        </r>
      </text>
    </comment>
    <comment ref="BY1" authorId="0" shapeId="0">
      <text>
        <r>
          <rPr>
            <sz val="10"/>
            <rFont val="Arial"/>
            <family val="2"/>
          </rPr>
          <t>([JLA Domestic Price]-[LDP Cost with Load $])/[JLA Domestic Price]</t>
        </r>
      </text>
    </comment>
    <comment ref="CB1" authorId="0" shapeId="0">
      <text>
        <r>
          <rPr>
            <sz val="10"/>
            <rFont val="Arial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<sst xmlns="http://schemas.openxmlformats.org/spreadsheetml/2006/main" count="135" uniqueCount="109">
  <si>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</si>
  <si>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</si>
  <si>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</si>
  <si>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</si>
  <si>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</si>
  <si>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</si>
  <si>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</si>
  <si>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</si>
  <si>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Normal</t>
  </si>
  <si>
    <t>Line No.</t>
  </si>
  <si>
    <t>Photo</t>
  </si>
  <si>
    <t>Item Description</t>
  </si>
  <si>
    <t>Customer Item#</t>
  </si>
  <si>
    <t>UPC</t>
  </si>
  <si>
    <t>Unit of Measure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</si>
  <si>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</si>
  <si>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</si>
  <si>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</si>
  <si>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</si>
  <si>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</si>
  <si>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</si>
  <si>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</si>
  <si>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</si>
  <si>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</si>
  <si>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</si>
  <si>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</si>
  <si>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</si>
  <si>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</si>
  <si>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</si>
  <si>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</si>
  <si>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</si>
  <si>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</si>
  <si>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</si>
  <si>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Program Name</t>
  </si>
  <si>
    <t>Factory Name</t>
  </si>
  <si>
    <t>Shipping Point</t>
  </si>
  <si>
    <t>Additional Customer Item#</t>
  </si>
  <si>
    <t>Design No.</t>
  </si>
  <si>
    <t>Pattern/Collection Name</t>
  </si>
  <si>
    <t>Overall size (W x D x H in inch)</t>
  </si>
  <si>
    <t>Fabric Composition</t>
  </si>
  <si>
    <t>Main Material (Species of wood, ect.)</t>
  </si>
  <si>
    <t>Foam Construction</t>
  </si>
  <si>
    <t>material</t>
  </si>
  <si>
    <t>Material-Short</t>
  </si>
  <si>
    <t>Fabric Name &amp; Code</t>
  </si>
  <si>
    <t>Wood/Metal Finish</t>
  </si>
  <si>
    <t>Construction</t>
  </si>
  <si>
    <t>Trim Color (Nailhead/Kickplate Color)</t>
  </si>
  <si>
    <t>Packaging Standard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</si>
  <si>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</si>
  <si>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</si>
  <si>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</si>
  <si>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</si>
  <si>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</si>
  <si>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</si>
  <si>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Size SH (cm)</t>
  </si>
  <si>
    <t>Container Volume</t>
  </si>
  <si>
    <t>Girth</t>
  </si>
  <si>
    <t>MOQ</t>
  </si>
  <si>
    <t>Fabric Usage (M)</t>
  </si>
  <si>
    <t>Factory FCA Cost $</t>
  </si>
  <si>
    <t>LDP Cost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</si>
  <si>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</si>
  <si>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</si>
  <si>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</si>
  <si>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</si>
  <si>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</si>
  <si>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</si>
  <si>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</si>
  <si>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</si>
  <si>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</si>
  <si>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</si>
  <si>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</si>
  <si>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</si>
  <si>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</si>
  <si>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Cost with Load</t>
  </si>
  <si>
    <t>JLA LDP MU%</t>
  </si>
  <si>
    <t>JLA POE Price</t>
  </si>
  <si>
    <t>Suggested Retail Price</t>
  </si>
  <si>
    <t>Retail Markup %</t>
  </si>
  <si>
    <t>Additional Customer Price</t>
  </si>
  <si>
    <t>WMPR S/3 BW B1</t>
  </si>
  <si>
    <t>VNYF</t>
  </si>
  <si>
    <t>Ho Chi Minh,Vietnam</t>
  </si>
  <si>
    <t>F26B1S010</t>
  </si>
  <si>
    <t>N/A</t>
  </si>
  <si>
    <t>3pcs Dining Set: 1 Table + 2 Benches</t>
  </si>
  <si>
    <t>3pcs Dining Set w Benches</t>
  </si>
  <si>
    <t>DINING TABLE</t>
  </si>
  <si>
    <t>Table: 47.2"W x 23.6"D x 30"H  Bench: 35"W x 14.5"D x 18"H</t>
  </si>
  <si>
    <t>Metal+MDF+Plywood+Paper</t>
  </si>
  <si>
    <t>White &amp; Black</t>
  </si>
  <si>
    <t>White table top with Black legs, black bench.</t>
  </si>
  <si>
    <t>Assembly Required</t>
  </si>
  <si>
    <t>Set</t>
  </si>
  <si>
    <t>1A Brown Carton with 2 color labels</t>
  </si>
  <si>
    <t>9403.60.8040</t>
  </si>
  <si>
    <t>MOS</t>
  </si>
  <si>
    <t>Broadcast</t>
  </si>
  <si>
    <t>WMPR S/3 NW B1</t>
  </si>
  <si>
    <t>Natural &amp; White</t>
  </si>
  <si>
    <t>Natural top and white base.</t>
  </si>
  <si>
    <t>WMPR121-0012</t>
  </si>
  <si>
    <t>WMPR121-0013</t>
  </si>
  <si>
    <t>Metal+MDF+Plywood+Paper</t>
    <phoneticPr fontId="3" type="noConversion"/>
  </si>
  <si>
    <t>Metal+MDF+Plywood+Paper</t>
    <phoneticPr fontId="3" type="noConversion"/>
  </si>
  <si>
    <t>White table top with Black legs, black bench.; Assembly Required</t>
    <phoneticPr fontId="3" type="noConversion"/>
  </si>
  <si>
    <t xml:space="preserve"> Natural top and white base.; Assembly Required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</si>
</sst>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  <numFmt numFmtId="187" formatCode="\$#,##0.00"/>
    <numFmt numFmtId="188" formatCode="[$¥-804]#,##0.00;[$¥-804]\-#,##0.00"/>
    <numFmt numFmtId="189" formatCode="_ [$¥-804]* #,##0.00_ ;_ [$¥-804]* \-#,##0.00_ ;_ [$¥-804]* \-??_ ;_ @_ "/>
    <numFmt numFmtId="190" formatCode="_(* #,##0_);_(* \(#,##0\);_(* \-??_);_(@_)"/>
    <numFmt numFmtId="191" formatCode="_-\$* #,##0.00_ ;_-\$* \-#,##0.00\ ;_-\$* \-??_ ;_-@_ "/>
    <numFmt numFmtId="192" formatCode="\$#,##0.00;&quot;-$&quot;#,##0.00"/>
    <numFmt numFmtId="193" formatCode="[$-409]d\-mmm\-yy;@"/>
  </numFmts>
  <fonts count="12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  <charset val="1"/>
    </font>
    <font>
      <sz val="11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5" tint="0.79989013336588644"/>
        <bgColor rgb="FFE8E8E8"/>
      </patternFill>
    </fill>
    <fill>
      <patternFill patternType="solid">
        <fgColor rgb="FF92D050"/>
        <bgColor rgb="FF84E291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2"/>
        <bgColor rgb="FFFBE3D6"/>
      </patternFill>
    </fill>
    <fill>
      <patternFill patternType="solid">
        <fgColor theme="5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</cellStyleXfs>
  <cellXfs count="60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82" fontId="6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82" fontId="8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83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82" fontId="6" fillId="0" borderId="2" xfId="0" applyNumberFormat="1" applyFont="1" applyBorder="1" applyAlignment="1">
      <alignment horizontal="center" vertical="center" wrapText="1"/>
    </xf>
    <xf numFmtId="187" fontId="6" fillId="4" borderId="2" xfId="0" applyNumberFormat="1" applyFont="1" applyFill="1" applyBorder="1" applyAlignment="1">
      <alignment horizontal="center" vertical="center" wrapText="1"/>
    </xf>
    <xf numFmtId="187" fontId="6" fillId="5" borderId="1" xfId="0" applyNumberFormat="1" applyFont="1" applyFill="1" applyBorder="1" applyAlignment="1">
      <alignment horizontal="center" vertical="center" wrapText="1"/>
    </xf>
    <xf numFmtId="187" fontId="8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187" fontId="8" fillId="3" borderId="1" xfId="0" applyNumberFormat="1" applyFont="1" applyFill="1" applyBorder="1" applyAlignment="1">
      <alignment horizontal="center" vertical="center" wrapText="1"/>
    </xf>
    <xf numFmtId="187" fontId="9" fillId="0" borderId="1" xfId="0" applyNumberFormat="1" applyFont="1" applyBorder="1" applyAlignment="1">
      <alignment horizontal="center" vertical="center" wrapText="1"/>
    </xf>
    <xf numFmtId="187" fontId="8" fillId="6" borderId="1" xfId="0" applyNumberFormat="1" applyFont="1" applyFill="1" applyBorder="1" applyAlignment="1">
      <alignment horizontal="center" vertical="center" wrapText="1"/>
    </xf>
    <xf numFmtId="10" fontId="8" fillId="6" borderId="1" xfId="0" applyNumberFormat="1" applyFont="1" applyFill="1" applyBorder="1" applyAlignment="1">
      <alignment horizontal="center" vertical="center" wrapText="1"/>
    </xf>
    <xf numFmtId="10" fontId="9" fillId="7" borderId="1" xfId="0" applyNumberFormat="1" applyFont="1" applyFill="1" applyBorder="1" applyAlignment="1">
      <alignment horizontal="center" vertical="center" wrapText="1"/>
    </xf>
    <xf numFmtId="187" fontId="6" fillId="6" borderId="1" xfId="0" applyNumberFormat="1" applyFont="1" applyFill="1" applyBorder="1" applyAlignment="1">
      <alignment horizontal="center" vertical="center" wrapText="1"/>
    </xf>
    <xf numFmtId="187" fontId="9" fillId="6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188" fontId="10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84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89" fontId="10" fillId="0" borderId="1" xfId="0" applyNumberFormat="1" applyFont="1" applyBorder="1" applyAlignment="1">
      <alignment horizontal="center" vertical="center" wrapText="1"/>
    </xf>
    <xf numFmtId="2" fontId="10" fillId="8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182" fontId="10" fillId="0" borderId="1" xfId="0" applyNumberFormat="1" applyFont="1" applyBorder="1" applyAlignment="1">
      <alignment horizontal="center" vertical="center" wrapText="1"/>
    </xf>
    <xf numFmtId="182" fontId="10" fillId="8" borderId="1" xfId="0" applyNumberFormat="1" applyFont="1" applyFill="1" applyBorder="1" applyAlignment="1">
      <alignment horizontal="center" vertical="center" wrapText="1"/>
    </xf>
    <xf numFmtId="190" fontId="11" fillId="0" borderId="1" xfId="0" applyNumberFormat="1" applyFont="1" applyBorder="1" applyAlignment="1">
      <alignment horizontal="center" vertical="center" wrapText="1"/>
    </xf>
    <xf numFmtId="183" fontId="10" fillId="8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1" fontId="0" fillId="8" borderId="1" xfId="0" applyNumberForma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82" fontId="10" fillId="3" borderId="2" xfId="0" applyNumberFormat="1" applyFont="1" applyFill="1" applyBorder="1" applyAlignment="1">
      <alignment horizontal="center" vertical="center" wrapText="1"/>
    </xf>
    <xf numFmtId="191" fontId="10" fillId="0" borderId="2" xfId="0" applyNumberFormat="1" applyFont="1" applyBorder="1" applyAlignment="1">
      <alignment horizontal="center" vertical="center" wrapText="1"/>
    </xf>
    <xf numFmtId="192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187" fontId="10" fillId="8" borderId="1" xfId="0" applyNumberFormat="1" applyFont="1" applyFill="1" applyBorder="1" applyAlignment="1">
      <alignment horizontal="center" vertical="center" wrapText="1"/>
    </xf>
    <xf numFmtId="187" fontId="10" fillId="0" borderId="1" xfId="0" applyNumberFormat="1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0" fontId="0" fillId="8" borderId="1" xfId="0" applyNumberFormat="1" applyFill="1" applyBorder="1" applyAlignment="1">
      <alignment horizontal="center" vertical="center" wrapText="1"/>
    </xf>
    <xf numFmtId="0" fontId="10" fillId="0" borderId="0" xfId="0" applyFont="1"/>
    <xf numFmtId="9" fontId="10" fillId="0" borderId="1" xfId="0" applyNumberFormat="1" applyFont="1" applyBorder="1" applyAlignment="1">
      <alignment horizontal="center" vertical="center" wrapText="1"/>
    </xf>
    <xf numFmtId="193" fontId="1" fillId="9" borderId="1" xfId="0" applyNumberFormat="1" applyFont="1" applyFill="1" applyBorder="1"/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 editAs="oneCell">
    <xdr:from>
      <xdr:col>1</xdr:col>
      <xdr:colOff>63538</xdr:colOff>
      <xdr:row>1</xdr:row>
      <xdr:rowOff>84687</xdr:rowOff>
    </xdr:from>
    <xdr:to>
      <xdr:col>1</xdr:col>
      <xdr:colOff>1006185</xdr:colOff>
      <xdr:row>3</xdr:row>
      <xdr:rowOff>16572</xdr:rowOff>
    </xdr:to>
    <xdr:pic>
      <xdr:nvPicPr>
        <xdr:cNvPr id="6" name="Image 1" descr="Picture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49338" y="1494387"/>
          <a:ext cx="942647" cy="69388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57727</xdr:colOff>
      <xdr:row>2</xdr:row>
      <xdr:rowOff>105833</xdr:rowOff>
    </xdr:from>
    <xdr:to>
      <xdr:col>1</xdr:col>
      <xdr:colOff>990849</xdr:colOff>
      <xdr:row>5</xdr:row>
      <xdr:rowOff>79628</xdr:rowOff>
    </xdr:to>
    <xdr:pic>
      <xdr:nvPicPr>
        <xdr:cNvPr id="7" name="Image 2" descr="Pictur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43527" y="2468033"/>
          <a:ext cx="933122" cy="67864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C3"/>
  <sheetViews>
    <sheetView tabSelected="1" workbookViewId="0">
      <selection activeCell="D5" sqref="D5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81" s="30" customFormat="1" ht="54" customHeight="1" x14ac:dyDescent="0.25">
      <c r="A1" s="2" t="s">
        <v>9</v>
      </c>
      <c r="B1" s="2" t="s">
        <v>10</v>
      </c>
      <c r="C1" s="3" t="s">
        <v>33</v>
      </c>
      <c r="D1" s="3" t="s">
        <v>34</v>
      </c>
      <c r="E1" s="3" t="s">
        <v>35</v>
      </c>
      <c r="F1" s="3" t="s">
        <v>0</v>
      </c>
      <c r="G1" s="3" t="s">
        <v>13</v>
      </c>
      <c r="H1" s="3" t="s">
        <v>12</v>
      </c>
      <c r="I1" s="3" t="s">
        <v>36</v>
      </c>
      <c r="J1" s="4" t="s">
        <v>3</v>
      </c>
      <c r="K1" s="4" t="s">
        <v>2</v>
      </c>
      <c r="L1" s="3" t="s">
        <v>37</v>
      </c>
      <c r="M1" s="3" t="s">
        <v>38</v>
      </c>
      <c r="N1" s="5" t="s">
        <v>11</v>
      </c>
      <c r="O1" s="5" t="s">
        <v>1</v>
      </c>
      <c r="P1" s="6" t="s">
        <v>4</v>
      </c>
      <c r="Q1" s="7" t="s">
        <v>39</v>
      </c>
      <c r="R1" s="4" t="s">
        <v>40</v>
      </c>
      <c r="S1" s="4" t="s">
        <v>41</v>
      </c>
      <c r="T1" s="4" t="s">
        <v>42</v>
      </c>
      <c r="U1" s="7" t="s">
        <v>43</v>
      </c>
      <c r="V1" s="5" t="s">
        <v>44</v>
      </c>
      <c r="W1" s="5" t="s">
        <v>5</v>
      </c>
      <c r="X1" s="4" t="s">
        <v>45</v>
      </c>
      <c r="Y1" s="4" t="s">
        <v>46</v>
      </c>
      <c r="Z1" s="4" t="s">
        <v>47</v>
      </c>
      <c r="AA1" s="4" t="s">
        <v>48</v>
      </c>
      <c r="AB1" s="7" t="s">
        <v>6</v>
      </c>
      <c r="AC1" s="5" t="s">
        <v>14</v>
      </c>
      <c r="AD1" s="2" t="s">
        <v>49</v>
      </c>
      <c r="AE1" s="8" t="s">
        <v>7</v>
      </c>
      <c r="AF1" s="9" t="s">
        <v>50</v>
      </c>
      <c r="AG1" s="10" t="s">
        <v>51</v>
      </c>
      <c r="AH1" s="11" t="s">
        <v>52</v>
      </c>
      <c r="AI1" s="11" t="s">
        <v>53</v>
      </c>
      <c r="AJ1" s="11" t="s">
        <v>54</v>
      </c>
      <c r="AK1" s="11" t="s">
        <v>55</v>
      </c>
      <c r="AL1" s="12" t="s">
        <v>19</v>
      </c>
      <c r="AM1" s="13" t="s">
        <v>16</v>
      </c>
      <c r="AN1" s="13" t="s">
        <v>17</v>
      </c>
      <c r="AO1" s="13" t="s">
        <v>18</v>
      </c>
      <c r="AP1" s="13" t="s">
        <v>56</v>
      </c>
      <c r="AQ1" s="14" t="s">
        <v>20</v>
      </c>
      <c r="AR1" s="15" t="s">
        <v>21</v>
      </c>
      <c r="AS1" s="16" t="s">
        <v>57</v>
      </c>
      <c r="AT1" s="17" t="s">
        <v>22</v>
      </c>
      <c r="AU1" s="17" t="s">
        <v>58</v>
      </c>
      <c r="AV1" s="14" t="s">
        <v>59</v>
      </c>
      <c r="AW1" s="18" t="s">
        <v>60</v>
      </c>
      <c r="AX1" s="19" t="s">
        <v>61</v>
      </c>
      <c r="AY1" s="20" t="s">
        <v>15</v>
      </c>
      <c r="AZ1" s="2" t="s">
        <v>23</v>
      </c>
      <c r="BA1" s="21" t="s">
        <v>24</v>
      </c>
      <c r="BB1" s="2" t="s">
        <v>25</v>
      </c>
      <c r="BC1" s="22" t="s">
        <v>26</v>
      </c>
      <c r="BD1" s="23" t="s">
        <v>27</v>
      </c>
      <c r="BE1" s="21" t="s">
        <v>62</v>
      </c>
      <c r="BF1" s="22" t="s">
        <v>28</v>
      </c>
      <c r="BG1" s="21" t="s">
        <v>29</v>
      </c>
      <c r="BH1" s="22" t="s">
        <v>63</v>
      </c>
      <c r="BI1" s="21" t="s">
        <v>64</v>
      </c>
      <c r="BJ1" s="22" t="s">
        <v>65</v>
      </c>
      <c r="BK1" s="21" t="s">
        <v>66</v>
      </c>
      <c r="BL1" s="22" t="s">
        <v>67</v>
      </c>
      <c r="BM1" s="21" t="s">
        <v>68</v>
      </c>
      <c r="BN1" s="24" t="s">
        <v>30</v>
      </c>
      <c r="BO1" s="22" t="s">
        <v>31</v>
      </c>
      <c r="BP1" s="21" t="s">
        <v>32</v>
      </c>
      <c r="BQ1" s="24" t="s">
        <v>69</v>
      </c>
      <c r="BR1" s="22" t="s">
        <v>70</v>
      </c>
      <c r="BS1" s="21" t="s">
        <v>71</v>
      </c>
      <c r="BT1" s="24" t="s">
        <v>72</v>
      </c>
      <c r="BU1" s="22" t="s">
        <v>73</v>
      </c>
      <c r="BV1" s="21" t="s">
        <v>74</v>
      </c>
      <c r="BW1" s="21" t="s">
        <v>75</v>
      </c>
      <c r="BX1" s="25" t="s">
        <v>76</v>
      </c>
      <c r="BY1" s="26" t="s">
        <v>77</v>
      </c>
      <c r="BZ1" s="27" t="s">
        <v>78</v>
      </c>
      <c r="CA1" s="28" t="s">
        <v>79</v>
      </c>
      <c r="CB1" s="25" t="s">
        <v>80</v>
      </c>
      <c r="CC1" s="29" t="s">
        <v>81</v>
      </c>
    </row>
    <row r="2" spans="1:81" s="57" customFormat="1" ht="75" customHeight="1" x14ac:dyDescent="0.25">
      <c r="A2" s="31">
        <v>1</v>
      </c>
      <c r="B2" s="31"/>
      <c r="C2" s="32" t="s">
        <v>82</v>
      </c>
      <c r="D2" s="31" t="s">
        <v>83</v>
      </c>
      <c r="E2" s="31" t="s">
        <v>84</v>
      </c>
      <c r="F2" s="59" t="s">
        <v>103</v>
      </c>
      <c r="G2" s="33"/>
      <c r="H2" s="33"/>
      <c r="I2" s="31"/>
      <c r="J2" s="31"/>
      <c r="K2" s="31"/>
      <c r="L2" s="34" t="s">
        <v>85</v>
      </c>
      <c r="M2" s="35" t="s">
        <v>86</v>
      </c>
      <c r="N2" s="36" t="s">
        <v>87</v>
      </c>
      <c r="O2" s="36" t="s">
        <v>88</v>
      </c>
      <c r="P2" s="31" t="s">
        <v>89</v>
      </c>
      <c r="Q2" s="36" t="s">
        <v>90</v>
      </c>
      <c r="R2" s="35" t="s">
        <v>86</v>
      </c>
      <c r="S2" s="32" t="s">
        <v>91</v>
      </c>
      <c r="T2" s="37" t="s">
        <v>86</v>
      </c>
      <c r="U2" s="38" t="s">
        <v>106</v>
      </c>
      <c r="V2" s="32" t="s">
        <v>91</v>
      </c>
      <c r="W2" s="31" t="s">
        <v>92</v>
      </c>
      <c r="X2" s="31" t="s">
        <v>86</v>
      </c>
      <c r="Y2" s="31" t="s">
        <v>93</v>
      </c>
      <c r="Z2" s="35" t="s">
        <v>94</v>
      </c>
      <c r="AA2" s="31" t="s">
        <v>86</v>
      </c>
      <c r="AB2" s="38" t="s">
        <v>107</v>
      </c>
      <c r="AC2" s="31" t="s">
        <v>95</v>
      </c>
      <c r="AD2" s="32" t="s">
        <v>96</v>
      </c>
      <c r="AE2" s="31" t="s">
        <v>8</v>
      </c>
      <c r="AF2" s="39">
        <v>1</v>
      </c>
      <c r="AG2" s="39">
        <v>2</v>
      </c>
      <c r="AH2" s="40">
        <v>50.5</v>
      </c>
      <c r="AI2" s="40">
        <v>26</v>
      </c>
      <c r="AJ2" s="40">
        <v>7</v>
      </c>
      <c r="AK2" s="40"/>
      <c r="AL2" s="38">
        <f t="shared" ref="AL2:AL3" si="0">AG2*0.454</f>
        <v>0.90800000000000003</v>
      </c>
      <c r="AM2" s="41">
        <f t="shared" ref="AM2:AP3" si="1">AH2*2.54</f>
        <v>128.27000000000001</v>
      </c>
      <c r="AN2" s="41">
        <f t="shared" si="1"/>
        <v>66.040000000000006</v>
      </c>
      <c r="AO2" s="41">
        <f t="shared" si="1"/>
        <v>17.78</v>
      </c>
      <c r="AP2" s="41">
        <f t="shared" si="1"/>
        <v>0</v>
      </c>
      <c r="AQ2" s="42">
        <v>1</v>
      </c>
      <c r="AR2" s="43">
        <f t="shared" ref="AR2:AR3" si="2">IF(AK2="",AM2*AN2*AO2/1000000,AM2*AN2*(AO2/2+AP2/2)/1000000)</f>
        <v>0.15061350522400005</v>
      </c>
      <c r="AS2" s="44">
        <v>66</v>
      </c>
      <c r="AT2" s="45">
        <v>440</v>
      </c>
      <c r="AU2" s="46">
        <f t="shared" ref="AU2:AU3" si="3">MAX(ROUNDUP(AH2,0),ROUNDUP(AI2,0),ROUNDUP(AJ2,0))+((MIN(ROUNDUP(AH2,0),ROUNDUP(AI2,0),ROUNDUP(AJ2,0))+MEDIAN(ROUNDUP(AH2,0),ROUNDUP(AI2,0),ROUNDUP(AJ2,0))))*2</f>
        <v>117</v>
      </c>
      <c r="AV2" s="47">
        <v>440</v>
      </c>
      <c r="AW2" s="48"/>
      <c r="AX2" s="49">
        <v>54.91</v>
      </c>
      <c r="AY2" s="50">
        <v>15</v>
      </c>
      <c r="AZ2" s="51">
        <v>6000</v>
      </c>
      <c r="BA2" s="52">
        <f t="shared" ref="BA2:BA3" si="4">IF(ISERROR(AZ2/AT2),"",AZ2/AT2)</f>
        <v>13.636363636363637</v>
      </c>
      <c r="BB2" s="53" t="s">
        <v>97</v>
      </c>
      <c r="BC2" s="54">
        <v>0.1</v>
      </c>
      <c r="BD2" s="52">
        <f t="shared" ref="BD2:BD3" si="5">IF(ISERROR(AX2*BC2),"",AX2*BC2)</f>
        <v>5.4909999999999997</v>
      </c>
      <c r="BE2" s="52">
        <f t="shared" ref="BE2:BE3" si="6">IF(ISERROR(AX2+BA2+BD2),"",AX2+BA2+BD2)</f>
        <v>74.037363636363636</v>
      </c>
      <c r="BF2" s="54">
        <v>0</v>
      </c>
      <c r="BG2" s="52">
        <f t="shared" ref="BG2:BG3" si="7">IF(ISERROR(BZ2*BF2),"",BZ2*BF2)</f>
        <v>0</v>
      </c>
      <c r="BH2" s="54">
        <v>0</v>
      </c>
      <c r="BI2" s="52">
        <f t="shared" ref="BI2:BI3" si="8">IF(ISERROR(BZ2*BH2),"",BZ2*BH2)</f>
        <v>0</v>
      </c>
      <c r="BJ2" s="54">
        <v>0</v>
      </c>
      <c r="BK2" s="52">
        <f t="shared" ref="BK2:BK3" si="9">IF(ISERROR(BZ2*BJ2),"",BZ2*BJ2)</f>
        <v>0</v>
      </c>
      <c r="BL2" s="54">
        <v>0</v>
      </c>
      <c r="BM2" s="52">
        <f t="shared" ref="BM2:BM3" si="10">IF(ISERROR(BZ2*BL2),"",BZ2*BL2)</f>
        <v>0</v>
      </c>
      <c r="BN2" s="53" t="s">
        <v>98</v>
      </c>
      <c r="BO2" s="54">
        <v>0</v>
      </c>
      <c r="BP2" s="52">
        <f t="shared" ref="BP2:BP3" si="11">IF(ISERROR(BZ2*BO2),"",BZ2*BO2)</f>
        <v>0</v>
      </c>
      <c r="BQ2" s="53" t="s">
        <v>99</v>
      </c>
      <c r="BR2" s="54">
        <v>0</v>
      </c>
      <c r="BS2" s="52">
        <f t="shared" ref="BS2:BS3" si="12">IF(ISERROR(BZ2*BR2),"",BZ2*BR2)</f>
        <v>0</v>
      </c>
      <c r="BT2" s="55"/>
      <c r="BU2" s="54">
        <v>0</v>
      </c>
      <c r="BV2" s="52">
        <f t="shared" ref="BV2:BV3" si="13">IF(ISERROR(BZ2*BU2),"",BZ2*BU2)</f>
        <v>0</v>
      </c>
      <c r="BW2" s="52">
        <f t="shared" ref="BW2:BW3" si="14">IF(ISERROR(BG2+BI2+BK2+BM2+BP2+BS2+BV2),"",BG2+BI2+BK2+BM2+BP2+BS2+BV2)</f>
        <v>0</v>
      </c>
      <c r="BX2" s="52">
        <f t="shared" ref="BX2:BX3" si="15">IF(ISERROR(BE2+BW2),"",BE2+BW2)</f>
        <v>74.037363636363636</v>
      </c>
      <c r="BY2" s="56">
        <f t="shared" ref="BY2:BY3" si="16">IF(ISERROR((BZ2-BX2)/BZ2),"",(BZ2-BX2)/BZ2)</f>
        <v>0.35619683794466406</v>
      </c>
      <c r="BZ2" s="53">
        <v>115</v>
      </c>
      <c r="CA2" s="53">
        <v>149.99</v>
      </c>
      <c r="CB2" s="56">
        <f t="shared" ref="CB2:CB3" si="17">IF(ISERROR((CA2-BZ2)/CA2),"",(CA2-BZ2)/CA2)</f>
        <v>0.23328221881458769</v>
      </c>
      <c r="CC2" s="53"/>
    </row>
    <row r="3" spans="1:81" s="57" customFormat="1" ht="75" customHeight="1" x14ac:dyDescent="0.25">
      <c r="A3" s="31">
        <v>2</v>
      </c>
      <c r="B3" s="31"/>
      <c r="C3" s="31" t="s">
        <v>100</v>
      </c>
      <c r="D3" s="31" t="s">
        <v>83</v>
      </c>
      <c r="E3" s="31" t="s">
        <v>84</v>
      </c>
      <c r="F3" s="59" t="s">
        <v>104</v>
      </c>
      <c r="G3" s="33"/>
      <c r="H3" s="33"/>
      <c r="I3" s="31"/>
      <c r="J3" s="31"/>
      <c r="K3" s="31"/>
      <c r="L3" s="31" t="s">
        <v>85</v>
      </c>
      <c r="M3" s="35" t="s">
        <v>86</v>
      </c>
      <c r="N3" s="36" t="s">
        <v>87</v>
      </c>
      <c r="O3" s="36" t="s">
        <v>88</v>
      </c>
      <c r="P3" s="31" t="s">
        <v>89</v>
      </c>
      <c r="Q3" s="31" t="s">
        <v>90</v>
      </c>
      <c r="R3" s="35" t="s">
        <v>86</v>
      </c>
      <c r="S3" s="35" t="s">
        <v>91</v>
      </c>
      <c r="T3" s="37" t="s">
        <v>86</v>
      </c>
      <c r="U3" s="38" t="s">
        <v>105</v>
      </c>
      <c r="V3" s="32" t="s">
        <v>91</v>
      </c>
      <c r="W3" s="31" t="s">
        <v>101</v>
      </c>
      <c r="X3" s="31" t="s">
        <v>86</v>
      </c>
      <c r="Y3" s="31" t="s">
        <v>102</v>
      </c>
      <c r="Z3" s="35" t="s">
        <v>94</v>
      </c>
      <c r="AA3" s="31" t="s">
        <v>86</v>
      </c>
      <c r="AB3" s="38" t="s">
        <v>108</v>
      </c>
      <c r="AC3" s="31" t="s">
        <v>95</v>
      </c>
      <c r="AD3" s="31" t="s">
        <v>96</v>
      </c>
      <c r="AE3" s="31" t="s">
        <v>8</v>
      </c>
      <c r="AF3" s="39">
        <v>1</v>
      </c>
      <c r="AG3" s="39">
        <v>2</v>
      </c>
      <c r="AH3" s="40">
        <v>50.5</v>
      </c>
      <c r="AI3" s="40">
        <v>26</v>
      </c>
      <c r="AJ3" s="40">
        <v>7</v>
      </c>
      <c r="AK3" s="40"/>
      <c r="AL3" s="38">
        <f t="shared" si="0"/>
        <v>0.90800000000000003</v>
      </c>
      <c r="AM3" s="41">
        <f t="shared" si="1"/>
        <v>128.27000000000001</v>
      </c>
      <c r="AN3" s="41">
        <f t="shared" si="1"/>
        <v>66.040000000000006</v>
      </c>
      <c r="AO3" s="41">
        <f t="shared" si="1"/>
        <v>17.78</v>
      </c>
      <c r="AP3" s="41">
        <f t="shared" si="1"/>
        <v>0</v>
      </c>
      <c r="AQ3" s="42">
        <v>1</v>
      </c>
      <c r="AR3" s="43">
        <f t="shared" si="2"/>
        <v>0.15061350522400005</v>
      </c>
      <c r="AS3" s="44">
        <v>66</v>
      </c>
      <c r="AT3" s="45">
        <v>440</v>
      </c>
      <c r="AU3" s="46">
        <f t="shared" si="3"/>
        <v>117</v>
      </c>
      <c r="AV3" s="47">
        <v>440</v>
      </c>
      <c r="AW3" s="48"/>
      <c r="AX3" s="49">
        <v>54.91</v>
      </c>
      <c r="AY3" s="50"/>
      <c r="AZ3" s="51">
        <v>6000</v>
      </c>
      <c r="BA3" s="52">
        <f t="shared" si="4"/>
        <v>13.636363636363637</v>
      </c>
      <c r="BB3" s="35" t="s">
        <v>97</v>
      </c>
      <c r="BC3" s="58">
        <v>0.1</v>
      </c>
      <c r="BD3" s="52">
        <f t="shared" si="5"/>
        <v>5.4909999999999997</v>
      </c>
      <c r="BE3" s="52">
        <f t="shared" si="6"/>
        <v>74.037363636363636</v>
      </c>
      <c r="BF3" s="54">
        <v>0</v>
      </c>
      <c r="BG3" s="52">
        <f t="shared" si="7"/>
        <v>0</v>
      </c>
      <c r="BH3" s="54">
        <v>0</v>
      </c>
      <c r="BI3" s="52">
        <f t="shared" si="8"/>
        <v>0</v>
      </c>
      <c r="BJ3" s="54">
        <v>0</v>
      </c>
      <c r="BK3" s="52">
        <f t="shared" si="9"/>
        <v>0</v>
      </c>
      <c r="BL3" s="54">
        <v>0</v>
      </c>
      <c r="BM3" s="52">
        <f t="shared" si="10"/>
        <v>0</v>
      </c>
      <c r="BN3" s="53" t="s">
        <v>98</v>
      </c>
      <c r="BO3" s="54">
        <v>0</v>
      </c>
      <c r="BP3" s="52">
        <f t="shared" si="11"/>
        <v>0</v>
      </c>
      <c r="BQ3" s="53" t="s">
        <v>99</v>
      </c>
      <c r="BR3" s="54">
        <v>0</v>
      </c>
      <c r="BS3" s="52">
        <f t="shared" si="12"/>
        <v>0</v>
      </c>
      <c r="BT3" s="53"/>
      <c r="BU3" s="54">
        <v>0</v>
      </c>
      <c r="BV3" s="52">
        <f t="shared" si="13"/>
        <v>0</v>
      </c>
      <c r="BW3" s="52">
        <f t="shared" si="14"/>
        <v>0</v>
      </c>
      <c r="BX3" s="52">
        <f t="shared" si="15"/>
        <v>74.037363636363636</v>
      </c>
      <c r="BY3" s="56">
        <f t="shared" si="16"/>
        <v>0.35619683794466406</v>
      </c>
      <c r="BZ3" s="53">
        <v>115</v>
      </c>
      <c r="CA3" s="53">
        <v>149.99</v>
      </c>
      <c r="CB3" s="56">
        <f t="shared" si="17"/>
        <v>0.23328221881458769</v>
      </c>
      <c r="CC3" s="53"/>
    </row>
  </sheetData>
  <protectedRanges>
    <protectedRange sqref="AS1" name="Range1"/>
    <protectedRange sqref="AT2:AT3 A2:AR3" name="Range1_1"/>
  </protectedRange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2026-04-15T07:46:56Z</dcterms:modified>
</cp:coreProperties>
</file>