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6E83A7F0-CDA2-4522-9112-1972D5FD31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6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5" i="6" l="1"/>
  <c r="BJ5" i="6"/>
  <c r="BH5" i="6"/>
  <c r="AW5" i="6"/>
  <c r="AT5" i="6"/>
  <c r="AQ5" i="6"/>
  <c r="AO5" i="6"/>
  <c r="AM5" i="6"/>
  <c r="AJ5" i="6"/>
  <c r="BB5" i="6" s="1"/>
  <c r="BD5" i="6" s="1"/>
  <c r="AC5" i="6"/>
  <c r="AE5" i="6" s="1"/>
  <c r="AG5" i="6" s="1"/>
  <c r="AK5" i="6" s="1"/>
  <c r="BK3" i="6"/>
  <c r="BJ3" i="6"/>
  <c r="BH3" i="6"/>
  <c r="AW3" i="6"/>
  <c r="AT3" i="6"/>
  <c r="AQ3" i="6"/>
  <c r="AO3" i="6"/>
  <c r="AM3" i="6"/>
  <c r="AJ3" i="6"/>
  <c r="BB3" i="6" s="1"/>
  <c r="AC3" i="6"/>
  <c r="AE3" i="6" s="1"/>
  <c r="AG3" i="6" s="1"/>
  <c r="AJ4" i="6"/>
  <c r="BB4" i="6" s="1"/>
  <c r="BI4" i="6" s="1"/>
  <c r="AJ2" i="6"/>
  <c r="BB2" i="6" s="1"/>
  <c r="BK4" i="6"/>
  <c r="BJ4" i="6"/>
  <c r="BH4" i="6"/>
  <c r="AW4" i="6"/>
  <c r="AT4" i="6"/>
  <c r="AQ4" i="6"/>
  <c r="AO4" i="6"/>
  <c r="AM4" i="6"/>
  <c r="AC4" i="6"/>
  <c r="AE4" i="6" s="1"/>
  <c r="AK3" i="6" l="1"/>
  <c r="AX5" i="6"/>
  <c r="AY5" i="6" s="1"/>
  <c r="BD4" i="6"/>
  <c r="BI5" i="6"/>
  <c r="AX3" i="6"/>
  <c r="AY3" i="6"/>
  <c r="AZ3" i="6" s="1"/>
  <c r="BI3" i="6"/>
  <c r="BD3" i="6"/>
  <c r="AG4" i="6"/>
  <c r="AK4" i="6" s="1"/>
  <c r="AX4" i="6"/>
  <c r="AZ5" i="6" l="1"/>
  <c r="BG5" i="6"/>
  <c r="AY4" i="6"/>
  <c r="AZ4" i="6" s="1"/>
  <c r="BG3" i="6"/>
  <c r="AT2" i="6"/>
  <c r="BG4" i="6" l="1"/>
  <c r="BI2" i="6"/>
  <c r="BD2" i="6" l="1"/>
  <c r="BK2" i="6"/>
  <c r="BJ2" i="6"/>
  <c r="BH2" i="6"/>
  <c r="AO2" i="6"/>
  <c r="AM2" i="6"/>
  <c r="AW2" i="6" l="1"/>
  <c r="AQ2" i="6"/>
  <c r="AC2" i="6"/>
  <c r="AX2" i="6" l="1"/>
  <c r="AE2" i="6"/>
  <c r="AG2" i="6" s="1"/>
  <c r="AK2" i="6" s="1"/>
  <c r="AY2" i="6" s="1"/>
  <c r="AZ2" i="6" l="1"/>
  <c r="BG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59C092A3-2492-4ADC-BD89-4B4F9CC8C0D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A04C64B5-F3F5-4E31-9B2A-C300BAFBAB4A}">
      <text>
        <r>
          <rPr>
            <sz val="11"/>
            <rFont val="Calibri"/>
            <family val="2"/>
          </rPr>
          <t xml:space="preserve">[Container Volumn]/[Cubic Meter per Carton]
</t>
        </r>
      </text>
    </comment>
    <comment ref="AG1" authorId="0" shapeId="0" xr:uid="{538ADBDE-19C2-4DA4-801B-2AAF910E4BC0}">
      <text>
        <r>
          <rPr>
            <sz val="11"/>
            <rFont val="Calibri"/>
            <family val="2"/>
          </rPr>
          <t>[40ft Container Freight]/[Total Units per 40ft Container]/[Case Pack]</t>
        </r>
      </text>
    </comment>
    <comment ref="AJ1" authorId="0" shapeId="0" xr:uid="{39486E00-49F4-49E8-84CD-0D838EB95057}">
      <text>
        <r>
          <rPr>
            <sz val="11"/>
            <rFont val="Calibri"/>
            <family val="2"/>
          </rPr>
          <t>[JLA DI Price]*[Duty Rate]</t>
        </r>
      </text>
    </comment>
    <comment ref="AK1" authorId="0" shapeId="0" xr:uid="{5BC33293-3686-424C-915D-E6CFD2E95A9C}">
      <text>
        <r>
          <rPr>
            <sz val="11"/>
            <rFont val="Calibri"/>
            <family val="2"/>
          </rPr>
          <t>[FOB Cost $ (Value)]</t>
        </r>
      </text>
    </comment>
    <comment ref="AM1" authorId="0" shapeId="0" xr:uid="{2177782B-6736-49CB-853E-30CCBA46D89B}">
      <text>
        <r>
          <rPr>
            <sz val="11"/>
            <rFont val="Calibri"/>
            <family val="2"/>
          </rPr>
          <t>[JLA DI Price]*[DA %]</t>
        </r>
      </text>
    </comment>
    <comment ref="AO1" authorId="0" shapeId="0" xr:uid="{DEF14902-C371-4DA7-AAD4-DF25C06DA0B3}">
      <text>
        <r>
          <rPr>
            <sz val="11"/>
            <rFont val="Calibri"/>
            <family val="2"/>
          </rPr>
          <t>[JLA DI Price]*[Rebate/Co-op %]</t>
        </r>
      </text>
    </comment>
    <comment ref="AQ1" authorId="0" shapeId="0" xr:uid="{BF779F32-FA83-4C84-8F2D-5DFB721BF0EC}">
      <text>
        <r>
          <rPr>
            <sz val="11"/>
            <rFont val="Calibri"/>
            <family val="2"/>
          </rPr>
          <t>[JLA DI Price]*[OOD %]</t>
        </r>
      </text>
    </comment>
    <comment ref="AT1" authorId="0" shapeId="0" xr:uid="{030406F1-4687-4F3C-9672-CEFB5B967C2B}">
      <text>
        <r>
          <rPr>
            <sz val="11"/>
            <rFont val="Calibri"/>
            <family val="2"/>
          </rPr>
          <t>[JLA DI Price]*[Load 1 %]</t>
        </r>
      </text>
    </comment>
    <comment ref="AW1" authorId="0" shapeId="0" xr:uid="{504CC7B9-EE7F-41AF-ACB4-A7553EF294A3}">
      <text>
        <r>
          <rPr>
            <sz val="11"/>
            <rFont val="Calibri"/>
            <family val="2"/>
          </rPr>
          <t>[JLA DI Price]*[Load 2 %]</t>
        </r>
      </text>
    </comment>
    <comment ref="AX1" authorId="0" shapeId="0" xr:uid="{1123CC6C-F64C-4BA4-8C0E-ABCFAE2103BF}">
      <text>
        <r>
          <rPr>
            <sz val="11"/>
            <rFont val="Calibri"/>
            <family val="2"/>
          </rPr>
          <t>[DA $]+[Rebate $]+[OOD $]+[Load 1 $]+[Load 2 $]</t>
        </r>
      </text>
    </comment>
    <comment ref="AY1" authorId="0" shapeId="0" xr:uid="{7C85D231-5D3B-496B-B92D-2A6FCA45E5AB}">
      <text>
        <r>
          <rPr>
            <sz val="11"/>
            <rFont val="Calibri"/>
            <family val="2"/>
          </rPr>
          <t>[LDP Cost]+[Total Load $]</t>
        </r>
      </text>
    </comment>
    <comment ref="AZ1" authorId="0" shapeId="0" xr:uid="{D05EA83A-04E9-49BF-92DA-C2EA95D78B3D}">
      <text>
        <r>
          <rPr>
            <sz val="11"/>
            <rFont val="Calibri"/>
            <family val="2"/>
          </rPr>
          <t>([JLA DI Price]-[LDP with Loads $])/[JLA DI Price]</t>
        </r>
      </text>
    </comment>
    <comment ref="BB1" authorId="0" shapeId="0" xr:uid="{ED017CE7-2FA3-46AD-B61C-786A0C442FEA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D1" authorId="0" shapeId="0" xr:uid="{AEA12155-174F-4F57-89C8-35C3ED24FF74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G1" authorId="0" shapeId="0" xr:uid="{ADA6A64C-322C-4D60-99F6-A217F326F5CE}">
      <text>
        <r>
          <rPr>
            <sz val="11"/>
            <rFont val="Calibri"/>
            <family val="2"/>
          </rPr>
          <t>[FOB with Loads $]*[Quantity]</t>
        </r>
      </text>
    </comment>
    <comment ref="BH1" authorId="0" shapeId="0" xr:uid="{EEDB5451-363B-48B0-9C65-4CC22E94CDBD}">
      <text>
        <r>
          <rPr>
            <sz val="11"/>
            <rFont val="Calibri"/>
            <family val="2"/>
          </rPr>
          <t>[JLA DI Price]*[Quantity]</t>
        </r>
      </text>
    </comment>
    <comment ref="BI1" authorId="0" shapeId="0" xr:uid="{61CCBE4E-4519-4FC8-BF71-11C968E5CC03}">
      <text>
        <r>
          <rPr>
            <sz val="11"/>
            <rFont val="Calibri"/>
            <family val="2"/>
          </rPr>
          <t>[ELC]*[Quantity]</t>
        </r>
      </text>
    </comment>
    <comment ref="BJ1" authorId="0" shapeId="0" xr:uid="{9539CDE9-81BB-4F85-AAEA-9868294569F8}">
      <text>
        <r>
          <rPr>
            <sz val="11"/>
            <rFont val="Calibri"/>
            <family val="2"/>
          </rPr>
          <t>[JLA DI Price]*[Quantity]*0.1</t>
        </r>
      </text>
    </comment>
    <comment ref="BK1" authorId="0" shapeId="0" xr:uid="{F0A11E0D-BFB3-4416-BB79-8DDE59249526}">
      <text>
        <r>
          <rPr>
            <sz val="11"/>
            <rFont val="Calibri"/>
            <family val="2"/>
          </rPr>
          <t>[Suggested Price ]*[Quantity]</t>
        </r>
      </text>
    </comment>
  </commentList>
</comments>
</file>

<file path=xl/sharedStrings.xml><?xml version="1.0" encoding="utf-8"?>
<sst xmlns="http://schemas.openxmlformats.org/spreadsheetml/2006/main" count="138" uniqueCount="91">
  <si>
    <t>Brand</t>
  </si>
  <si>
    <t>Package Type</t>
  </si>
  <si>
    <t>Licensor</t>
  </si>
  <si>
    <t>India</t>
  </si>
  <si>
    <t>Normal</t>
  </si>
  <si>
    <t>Mainstays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</si>
  <si>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</si>
  <si>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</si>
  <si>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</si>
  <si>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</si>
  <si>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</si>
  <si>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</si>
  <si>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</si>
  <si>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</si>
  <si>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</si>
  <si>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</si>
  <si>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</si>
  <si>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</si>
  <si>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</si>
  <si>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</si>
  <si>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</si>
  <si>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</si>
  <si>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</si>
  <si>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</si>
  <si>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</si>
  <si>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</si>
  <si>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</si>
  <si>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</si>
  <si>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</si>
  <si>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</si>
  <si>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</si>
  <si>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</si>
  <si>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</si>
  <si>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</si>
  <si>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Load 1</t>
  </si>
  <si>
    <t>Load 1 %</t>
  </si>
  <si>
    <t>Load 1 $</t>
  </si>
  <si>
    <t>Total Load $</t>
  </si>
  <si>
    <t>LDP Cost with Load $</t>
  </si>
  <si>
    <t>JLA LDP MU%</t>
  </si>
  <si>
    <t>Suggested Retail Price</t>
  </si>
  <si>
    <t>Container Volume</t>
  </si>
  <si>
    <t>BATH TOWEL</t>
  </si>
  <si>
    <t>6302.60.0020</t>
  </si>
  <si>
    <t>Fabrication</t>
  </si>
  <si>
    <t>Customer Item#</t>
  </si>
  <si>
    <t>Load 2</t>
  </si>
  <si>
    <t>Load 2 %</t>
  </si>
  <si>
    <t>Load 2 $</t>
  </si>
  <si>
    <t>Total Quantity</t>
  </si>
  <si>
    <t>Rebate/Co-op %</t>
  </si>
  <si>
    <t>Rebate/Co-op $</t>
  </si>
  <si>
    <t>OOD %</t>
  </si>
  <si>
    <t>OOD $</t>
  </si>
  <si>
    <t>Total JLA Cost</t>
  </si>
  <si>
    <t>Total JLA Sales</t>
  </si>
  <si>
    <t>Total ELC Cost</t>
  </si>
  <si>
    <t>Total 10% off</t>
  </si>
  <si>
    <t>Total Retail Sales</t>
  </si>
  <si>
    <t>Retail MU% on ELC</t>
  </si>
  <si>
    <t>Total Bundles per 40ft Container</t>
  </si>
  <si>
    <t>Material-Short</t>
  </si>
  <si>
    <t>Additional Customer Item#</t>
  </si>
  <si>
    <t>Additional Customer Price</t>
  </si>
  <si>
    <t>TBD</t>
    <phoneticPr fontId="11" type="noConversion"/>
  </si>
  <si>
    <t>Trim</t>
  </si>
  <si>
    <t>UCCPM Price</t>
  </si>
  <si>
    <t>Packaging</t>
  </si>
  <si>
    <t>Estimated Retailer LDP Cost</t>
  </si>
  <si>
    <t>Port</t>
  </si>
  <si>
    <t>COO</t>
  </si>
  <si>
    <t>Vendor</t>
  </si>
  <si>
    <t>NHAVA SHEVA</t>
  </si>
  <si>
    <t>Alok</t>
  </si>
  <si>
    <t>Solid Holiday</t>
  </si>
  <si>
    <t>100% Cotton</t>
  </si>
  <si>
    <t>Solid Dyed Dobby Terry Towel
100% Cotton
Pile: 1/16 RS LT
Ground: 2/20's RS
Weft: 1/14's RS
438gsm</t>
  </si>
  <si>
    <t>Tyvek Label, U Card, Regular Carton</t>
  </si>
  <si>
    <t>JLA POE Price</t>
  </si>
  <si>
    <t>Green</t>
    <phoneticPr fontId="11" type="noConversion"/>
  </si>
  <si>
    <t>Red</t>
    <phoneticPr fontId="11" type="noConversion"/>
  </si>
  <si>
    <t>Solid Dyed Dobby Terry Towel
100% Cotton
Pile: 1/16 RS LT
Ground: 2/20's RS
Weft: 1/14's RS
438gsm</t>
    <phoneticPr fontId="11" type="noConversion"/>
  </si>
  <si>
    <t>1 Bath Towel 27"W x 52"L</t>
    <phoneticPr fontId="11" type="noConversion"/>
  </si>
  <si>
    <t>1 Bath Towel 27"W x 52"L</t>
    <phoneticPr fontId="11" type="noConversion"/>
  </si>
  <si>
    <t>1 Hand Towel 16"W x 26"L</t>
    <phoneticPr fontId="11" type="noConversion"/>
  </si>
  <si>
    <t xml:space="preserve">
100% Cotton Holiday SolidBath Towel</t>
    <phoneticPr fontId="11" type="noConversion"/>
  </si>
  <si>
    <t xml:space="preserve"> Bath Towel </t>
    <phoneticPr fontId="11" type="noConversion"/>
  </si>
  <si>
    <t>WMPR73-0456</t>
    <phoneticPr fontId="11" type="noConversion"/>
  </si>
  <si>
    <t>WMPR73-0457</t>
  </si>
  <si>
    <t>WMPR73-0458</t>
  </si>
  <si>
    <t>WMPR73-0459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</si>
</sst>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80" formatCode="0.0%"/>
    <numFmt numFmtId="181" formatCode="[$-409]dd/mmm/yy;@"/>
    <numFmt numFmtId="182" formatCode="0.0"/>
    <numFmt numFmtId="183" formatCode="\$#,##0.00;\-\$#,##0.00"/>
    <numFmt numFmtId="184" formatCode="_(* #,##0_);_(* \(#,##0\);_(* &quot;-&quot;??_);_(@_)"/>
    <numFmt numFmtId="187" formatCode="[$$-409]#,##0.00_);\([$$-409]#,##0.00\)"/>
    <numFmt numFmtId="188" formatCode="0.000"/>
    <numFmt numFmtId="193" formatCode="_([$$-409]* #,##0.00_);_([$$-409]* \(#,##0.00\);_([$$-409]* &quot;-&quot;??_);_(@_)"/>
    <numFmt numFmtId="194" formatCode="&quot;$&quot;#,##0.000"/>
  </numFmts>
  <fonts count="14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b/>
      <sz val="11"/>
      <color indexed="12"/>
      <name val="Calibri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2" fillId="0" borderId="0"/>
    <xf numFmtId="181" fontId="5" fillId="0" borderId="0"/>
    <xf numFmtId="187" fontId="5" fillId="0" borderId="0"/>
    <xf numFmtId="187" fontId="5" fillId="0" borderId="0"/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4" applyFont="1" applyFill="1" applyBorder="1" applyAlignment="1">
      <alignment horizontal="center" wrapText="1"/>
    </xf>
    <xf numFmtId="178" fontId="3" fillId="7" borderId="2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8" fontId="8" fillId="6" borderId="1" xfId="1" applyNumberFormat="1" applyFont="1" applyFill="1" applyBorder="1" applyAlignment="1">
      <alignment wrapText="1"/>
    </xf>
    <xf numFmtId="178" fontId="6" fillId="0" borderId="1" xfId="1" applyNumberFormat="1" applyFont="1" applyBorder="1" applyAlignment="1">
      <alignment wrapText="1"/>
    </xf>
    <xf numFmtId="178" fontId="8" fillId="3" borderId="1" xfId="1" applyNumberFormat="1" applyFont="1" applyFill="1" applyBorder="1" applyAlignment="1">
      <alignment wrapText="1"/>
    </xf>
    <xf numFmtId="10" fontId="8" fillId="3" borderId="1" xfId="1" applyNumberFormat="1" applyFont="1" applyFill="1" applyBorder="1" applyAlignment="1">
      <alignment wrapText="1"/>
    </xf>
    <xf numFmtId="178" fontId="6" fillId="8" borderId="1" xfId="1" applyNumberFormat="1" applyFont="1" applyFill="1" applyBorder="1" applyAlignment="1">
      <alignment wrapText="1"/>
    </xf>
    <xf numFmtId="178" fontId="3" fillId="3" borderId="1" xfId="0" applyNumberFormat="1" applyFont="1" applyFill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82" fontId="3" fillId="0" borderId="1" xfId="0" applyNumberFormat="1" applyFont="1" applyBorder="1" applyAlignment="1">
      <alignment horizontal="center" wrapText="1"/>
    </xf>
    <xf numFmtId="182" fontId="0" fillId="0" borderId="0" xfId="0" applyNumberFormat="1" applyAlignment="1">
      <alignment wrapText="1"/>
    </xf>
    <xf numFmtId="0" fontId="3" fillId="0" borderId="1" xfId="0" applyFont="1" applyBorder="1" applyAlignment="1">
      <alignment wrapText="1"/>
    </xf>
    <xf numFmtId="188" fontId="8" fillId="0" borderId="1" xfId="1" applyNumberFormat="1" applyFont="1" applyBorder="1" applyAlignment="1">
      <alignment wrapText="1"/>
    </xf>
    <xf numFmtId="188" fontId="0" fillId="0" borderId="0" xfId="0" applyNumberFormat="1" applyAlignment="1">
      <alignment wrapText="1"/>
    </xf>
    <xf numFmtId="0" fontId="4" fillId="0" borderId="0" xfId="4" applyAlignment="1">
      <alignment wrapText="1"/>
    </xf>
    <xf numFmtId="178" fontId="6" fillId="3" borderId="2" xfId="1" applyNumberFormat="1" applyFont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8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88" fontId="0" fillId="2" borderId="1" xfId="0" applyNumberForma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 wrapText="1"/>
    </xf>
    <xf numFmtId="187" fontId="0" fillId="0" borderId="1" xfId="0" applyNumberForma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0" fontId="0" fillId="2" borderId="1" xfId="5" applyNumberFormat="1" applyFon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84" fontId="0" fillId="0" borderId="1" xfId="0" applyNumberFormat="1" applyBorder="1" applyAlignment="1">
      <alignment horizontal="center" vertical="center" wrapText="1"/>
    </xf>
    <xf numFmtId="178" fontId="5" fillId="0" borderId="1" xfId="1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6" borderId="1" xfId="0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178" fontId="3" fillId="4" borderId="2" xfId="0" applyNumberFormat="1" applyFont="1" applyFill="1" applyBorder="1" applyAlignment="1">
      <alignment horizontal="center" wrapText="1"/>
    </xf>
    <xf numFmtId="183" fontId="4" fillId="0" borderId="2" xfId="0" applyNumberFormat="1" applyFont="1" applyBorder="1" applyAlignment="1">
      <alignment vertical="center"/>
    </xf>
    <xf numFmtId="193" fontId="4" fillId="0" borderId="1" xfId="11" applyNumberFormat="1" applyFont="1" applyBorder="1" applyAlignment="1" applyProtection="1">
      <alignment horizontal="center" vertical="center" wrapText="1"/>
      <protection locked="0"/>
    </xf>
    <xf numFmtId="10" fontId="12" fillId="3" borderId="1" xfId="1" applyNumberFormat="1" applyFont="1" applyFill="1" applyBorder="1" applyAlignment="1">
      <alignment wrapText="1"/>
    </xf>
    <xf numFmtId="1" fontId="13" fillId="9" borderId="1" xfId="12" applyNumberFormat="1" applyFont="1" applyFill="1" applyBorder="1" applyAlignment="1">
      <alignment horizontal="center" vertical="center" wrapText="1"/>
    </xf>
    <xf numFmtId="0" fontId="13" fillId="0" borderId="1" xfId="13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4" applyBorder="1" applyAlignment="1">
      <alignment vertical="center" wrapText="1"/>
    </xf>
    <xf numFmtId="194" fontId="0" fillId="2" borderId="1" xfId="0" applyNumberFormat="1" applyFill="1" applyBorder="1" applyAlignment="1">
      <alignment horizontal="center" vertical="center" wrapText="1"/>
    </xf>
    <xf numFmtId="0" fontId="5" fillId="6" borderId="1" xfId="0" applyFont="1" applyFill="1" applyBorder="1"/>
  </cellXfs>
  <cellStyles count="14">
    <cellStyle name="_ET_STYLE_NoName_00_" xfId="8" xr:uid="{30FE907B-9A70-4B82-9995-369C15FCB55D}"/>
    <cellStyle name="Comma 5" xfId="6" xr:uid="{214E895C-E08B-4D4A-929F-E529946AC668}"/>
    <cellStyle name="Normal 10" xfId="12" xr:uid="{125628E3-E419-4FB4-9AAB-F1E98DBE3D50}"/>
    <cellStyle name="Normal 2" xfId="4" xr:uid="{7DCAA5FD-EA4B-42A1-8489-4FAC79BED569}"/>
    <cellStyle name="Normal 2 18 2" xfId="1" xr:uid="{1BA08453-9F65-454B-A4A0-7177E70831F2}"/>
    <cellStyle name="Normal 2 2 15" xfId="7" xr:uid="{CB89A3F8-F4D9-4B14-8F1D-2F03709F5513}"/>
    <cellStyle name="Normal 3" xfId="13" xr:uid="{FE9792FB-2730-4079-8558-EDC5A8C42CA8}"/>
    <cellStyle name="Normal_Copy of Request For Quote -- updated by VV on 043008 FINAL FINAL (4)" xfId="11" xr:uid="{D97CB891-5A08-4712-821A-5CA750E227A6}"/>
    <cellStyle name="Normal_JCP Softspun sheet quote 100401" xfId="10" xr:uid="{4580BB4E-9BF8-45DC-A78A-2DCE8B958699}"/>
    <cellStyle name="Percent 2" xfId="5" xr:uid="{03D1C999-4950-4181-BE4E-A215D8708A70}"/>
    <cellStyle name="Style 1" xfId="3" xr:uid="{F4609D05-B161-47A5-8040-F8D4BA086F06}"/>
    <cellStyle name="常规" xfId="0" builtinId="0"/>
    <cellStyle name="样式 1" xfId="9" xr:uid="{942E5C29-F477-488D-948B-F0AE6550E5BD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B7927-185A-48B3-9014-024A743E75D1}">
  <dimension ref="A1:BN5"/>
  <sheetViews>
    <sheetView tabSelected="1" topLeftCell="C1" zoomScale="99" zoomScaleNormal="99" workbookViewId="0">
      <selection activeCell="C6" sqref="A6:XFD487"/>
    </sheetView>
  </sheetViews>
  <sheetFormatPr defaultColWidth="9.140625" defaultRowHeight="15" x14ac:dyDescent="0.25"/>
  <cols>
    <col min="1" max="1" width="10.140625" style="2" customWidth="1"/>
    <col min="2" max="2" width="20.5703125" style="1" customWidth="1"/>
    <col min="3" max="3" width="8.42578125" style="1" customWidth="1"/>
    <col min="4" max="4" width="11.5703125" style="1" customWidth="1"/>
    <col min="5" max="5" width="9.140625" style="1" customWidth="1"/>
    <col min="6" max="6" width="11.28515625" style="1" customWidth="1"/>
    <col min="7" max="7" width="9.140625" style="1" customWidth="1"/>
    <col min="8" max="8" width="14.140625" style="1" customWidth="1"/>
    <col min="9" max="9" width="18" style="1" customWidth="1"/>
    <col min="10" max="10" width="28" style="1" customWidth="1"/>
    <col min="11" max="11" width="21.42578125" style="32" customWidth="1"/>
    <col min="12" max="12" width="42.85546875" style="1" customWidth="1"/>
    <col min="13" max="13" width="10.5703125" style="1" customWidth="1"/>
    <col min="14" max="15" width="10.28515625" style="1" customWidth="1"/>
    <col min="16" max="16" width="11.28515625" style="1" customWidth="1"/>
    <col min="17" max="17" width="6.85546875" style="1" customWidth="1"/>
    <col min="18" max="19" width="8.85546875" style="1" customWidth="1"/>
    <col min="20" max="21" width="8.5703125" style="3" customWidth="1"/>
    <col min="22" max="23" width="9.42578125" style="1" customWidth="1"/>
    <col min="24" max="24" width="8.140625" style="28" customWidth="1"/>
    <col min="25" max="25" width="8.7109375" style="28" customWidth="1"/>
    <col min="26" max="26" width="7.140625" style="28" customWidth="1"/>
    <col min="27" max="27" width="9" style="4" customWidth="1"/>
    <col min="28" max="28" width="6.28515625" style="5" customWidth="1"/>
    <col min="29" max="29" width="10" style="31" customWidth="1"/>
    <col min="30" max="30" width="10" style="4" customWidth="1"/>
    <col min="31" max="31" width="9.85546875" style="5" customWidth="1"/>
    <col min="32" max="32" width="11.5703125" style="1" customWidth="1"/>
    <col min="33" max="33" width="10.28515625" style="3" customWidth="1"/>
    <col min="34" max="34" width="7.85546875" style="1" customWidth="1"/>
    <col min="35" max="35" width="8.42578125" style="6" customWidth="1"/>
    <col min="36" max="36" width="9" style="3" customWidth="1"/>
    <col min="37" max="37" width="8.42578125" style="3" customWidth="1"/>
    <col min="38" max="38" width="8.140625" style="6" customWidth="1"/>
    <col min="39" max="39" width="9.28515625" style="3" customWidth="1"/>
    <col min="40" max="40" width="8.140625" style="6" customWidth="1"/>
    <col min="41" max="41" width="9.28515625" style="3" customWidth="1"/>
    <col min="42" max="42" width="8.140625" style="6" customWidth="1"/>
    <col min="43" max="43" width="9.28515625" style="3" customWidth="1"/>
    <col min="44" max="44" width="7" style="3" customWidth="1"/>
    <col min="45" max="45" width="8.5703125" style="6" customWidth="1"/>
    <col min="46" max="46" width="8.5703125" style="3" customWidth="1"/>
    <col min="47" max="47" width="7.5703125" style="3" customWidth="1"/>
    <col min="48" max="48" width="9.28515625" style="6" customWidth="1"/>
    <col min="49" max="49" width="8.28515625" style="3" customWidth="1"/>
    <col min="50" max="50" width="7.85546875" style="3" customWidth="1"/>
    <col min="51" max="51" width="9.5703125" style="3" customWidth="1"/>
    <col min="52" max="52" width="10.42578125" style="3" customWidth="1"/>
    <col min="53" max="53" width="9.5703125" style="3" customWidth="1"/>
    <col min="54" max="54" width="10.7109375" style="1" customWidth="1"/>
    <col min="55" max="55" width="11" style="1" customWidth="1"/>
    <col min="56" max="56" width="9.140625" style="1"/>
    <col min="57" max="57" width="10.140625" style="3" customWidth="1"/>
    <col min="58" max="58" width="13.140625" style="1" customWidth="1"/>
    <col min="59" max="59" width="13.7109375" style="3" customWidth="1"/>
    <col min="60" max="60" width="13.28515625" style="3" customWidth="1"/>
    <col min="61" max="61" width="11.85546875" style="3" customWidth="1"/>
    <col min="62" max="62" width="12.28515625" style="3" customWidth="1"/>
    <col min="63" max="63" width="13.140625" style="3" customWidth="1"/>
    <col min="64" max="16384" width="9.140625" style="1"/>
  </cols>
  <sheetData>
    <row r="1" spans="1:66" ht="68.099999999999994" customHeight="1" x14ac:dyDescent="0.25">
      <c r="A1" s="7" t="s">
        <v>7</v>
      </c>
      <c r="B1" s="7" t="s">
        <v>8</v>
      </c>
      <c r="C1" s="8" t="s">
        <v>9</v>
      </c>
      <c r="D1" s="9" t="s">
        <v>0</v>
      </c>
      <c r="E1" s="9" t="s">
        <v>2</v>
      </c>
      <c r="F1" s="10" t="s">
        <v>10</v>
      </c>
      <c r="G1" s="8" t="s">
        <v>11</v>
      </c>
      <c r="H1" s="11" t="s">
        <v>12</v>
      </c>
      <c r="I1" s="12" t="s">
        <v>13</v>
      </c>
      <c r="J1" s="11" t="s">
        <v>44</v>
      </c>
      <c r="K1" s="12" t="s">
        <v>61</v>
      </c>
      <c r="L1" s="11" t="s">
        <v>14</v>
      </c>
      <c r="M1" s="11" t="s">
        <v>15</v>
      </c>
      <c r="N1" s="8" t="s">
        <v>65</v>
      </c>
      <c r="O1" s="8" t="s">
        <v>45</v>
      </c>
      <c r="P1" s="8" t="s">
        <v>62</v>
      </c>
      <c r="Q1" s="8" t="s">
        <v>16</v>
      </c>
      <c r="R1" s="8" t="s">
        <v>17</v>
      </c>
      <c r="S1" s="12" t="s">
        <v>18</v>
      </c>
      <c r="T1" s="58" t="s">
        <v>66</v>
      </c>
      <c r="U1" s="13" t="s">
        <v>19</v>
      </c>
      <c r="V1" s="14" t="s">
        <v>1</v>
      </c>
      <c r="W1" s="7" t="s">
        <v>67</v>
      </c>
      <c r="X1" s="27" t="s">
        <v>20</v>
      </c>
      <c r="Y1" s="27" t="s">
        <v>21</v>
      </c>
      <c r="Z1" s="27" t="s">
        <v>22</v>
      </c>
      <c r="AA1" s="15" t="s">
        <v>23</v>
      </c>
      <c r="AB1" s="16" t="s">
        <v>24</v>
      </c>
      <c r="AC1" s="30" t="s">
        <v>25</v>
      </c>
      <c r="AD1" s="26" t="s">
        <v>41</v>
      </c>
      <c r="AE1" s="17" t="s">
        <v>60</v>
      </c>
      <c r="AF1" s="7" t="s">
        <v>26</v>
      </c>
      <c r="AG1" s="18" t="s">
        <v>27</v>
      </c>
      <c r="AH1" s="7" t="s">
        <v>28</v>
      </c>
      <c r="AI1" s="19" t="s">
        <v>29</v>
      </c>
      <c r="AJ1" s="20" t="s">
        <v>30</v>
      </c>
      <c r="AK1" s="18" t="s">
        <v>31</v>
      </c>
      <c r="AL1" s="19" t="s">
        <v>32</v>
      </c>
      <c r="AM1" s="18" t="s">
        <v>33</v>
      </c>
      <c r="AN1" s="19" t="s">
        <v>50</v>
      </c>
      <c r="AO1" s="18" t="s">
        <v>51</v>
      </c>
      <c r="AP1" s="19" t="s">
        <v>52</v>
      </c>
      <c r="AQ1" s="18" t="s">
        <v>53</v>
      </c>
      <c r="AR1" s="21" t="s">
        <v>34</v>
      </c>
      <c r="AS1" s="19" t="s">
        <v>35</v>
      </c>
      <c r="AT1" s="18" t="s">
        <v>36</v>
      </c>
      <c r="AU1" s="21" t="s">
        <v>46</v>
      </c>
      <c r="AV1" s="19" t="s">
        <v>47</v>
      </c>
      <c r="AW1" s="18" t="s">
        <v>48</v>
      </c>
      <c r="AX1" s="18" t="s">
        <v>37</v>
      </c>
      <c r="AY1" s="22" t="s">
        <v>38</v>
      </c>
      <c r="AZ1" s="23" t="s">
        <v>39</v>
      </c>
      <c r="BA1" s="24" t="s">
        <v>78</v>
      </c>
      <c r="BB1" s="61" t="s">
        <v>68</v>
      </c>
      <c r="BC1" s="25" t="s">
        <v>40</v>
      </c>
      <c r="BD1" s="23" t="s">
        <v>59</v>
      </c>
      <c r="BE1" s="33" t="s">
        <v>63</v>
      </c>
      <c r="BF1" s="7" t="s">
        <v>49</v>
      </c>
      <c r="BG1" s="18" t="s">
        <v>54</v>
      </c>
      <c r="BH1" s="18" t="s">
        <v>55</v>
      </c>
      <c r="BI1" s="18" t="s">
        <v>56</v>
      </c>
      <c r="BJ1" s="18" t="s">
        <v>57</v>
      </c>
      <c r="BK1" s="18" t="s">
        <v>58</v>
      </c>
      <c r="BL1" s="29" t="s">
        <v>69</v>
      </c>
      <c r="BM1" s="29" t="s">
        <v>70</v>
      </c>
      <c r="BN1" s="29" t="s">
        <v>71</v>
      </c>
    </row>
    <row r="2" spans="1:66" s="53" customFormat="1" ht="123" customHeight="1" x14ac:dyDescent="0.25">
      <c r="A2" s="34">
        <v>1</v>
      </c>
      <c r="B2" s="55"/>
      <c r="C2" s="34"/>
      <c r="D2" s="34" t="s">
        <v>5</v>
      </c>
      <c r="E2" s="34"/>
      <c r="F2" s="34" t="s">
        <v>42</v>
      </c>
      <c r="G2" s="37" t="s">
        <v>74</v>
      </c>
      <c r="H2" s="63" t="s">
        <v>85</v>
      </c>
      <c r="I2" s="64" t="s">
        <v>86</v>
      </c>
      <c r="J2" s="63" t="s">
        <v>81</v>
      </c>
      <c r="K2" s="65" t="s">
        <v>75</v>
      </c>
      <c r="L2" s="57" t="s">
        <v>82</v>
      </c>
      <c r="M2" s="37" t="s">
        <v>80</v>
      </c>
      <c r="N2" s="37"/>
      <c r="O2" s="37" t="s">
        <v>64</v>
      </c>
      <c r="P2" s="37"/>
      <c r="Q2" s="67" t="s">
        <v>87</v>
      </c>
      <c r="R2" s="54"/>
      <c r="S2" s="34" t="s">
        <v>6</v>
      </c>
      <c r="T2" s="59"/>
      <c r="U2" s="38">
        <v>1.79</v>
      </c>
      <c r="V2" s="34" t="s">
        <v>4</v>
      </c>
      <c r="W2" s="60" t="s">
        <v>77</v>
      </c>
      <c r="X2" s="35">
        <v>34.299999999999997</v>
      </c>
      <c r="Y2" s="35">
        <v>47</v>
      </c>
      <c r="Z2" s="35">
        <v>18.3</v>
      </c>
      <c r="AA2" s="36">
        <v>2</v>
      </c>
      <c r="AB2" s="39">
        <v>12</v>
      </c>
      <c r="AC2" s="40">
        <f>IF(X2="","",X2*Y2*Z2/1000000)</f>
        <v>0.03</v>
      </c>
      <c r="AD2" s="36">
        <v>65</v>
      </c>
      <c r="AE2" s="41">
        <f>AD2/AC2*AB2</f>
        <v>26000</v>
      </c>
      <c r="AF2" s="42">
        <v>4800</v>
      </c>
      <c r="AG2" s="66">
        <f>IF(ISERROR(AF2/AE2/AB2),"",AF2/AE2/AB2)</f>
        <v>1.4999999999999999E-2</v>
      </c>
      <c r="AH2" s="44" t="s">
        <v>43</v>
      </c>
      <c r="AI2" s="45">
        <v>0.191</v>
      </c>
      <c r="AJ2" s="43">
        <f>IF(ISERROR(U2*AI2),"",U2*AI2)</f>
        <v>0.34</v>
      </c>
      <c r="AK2" s="43">
        <f>U2+AG2+AJ2</f>
        <v>2.15</v>
      </c>
      <c r="AL2" s="46">
        <v>0.01</v>
      </c>
      <c r="AM2" s="43">
        <f t="shared" ref="AM2:AM4" si="0">IF(ISERROR(BA2*AL2),"",BA2*AL2)</f>
        <v>0.03</v>
      </c>
      <c r="AN2" s="46">
        <v>0</v>
      </c>
      <c r="AO2" s="43">
        <f t="shared" ref="AO2:AO4" si="1">IF(ISERROR(BA2*AN2),"",BA2*AN2)</f>
        <v>0</v>
      </c>
      <c r="AP2" s="46">
        <v>0</v>
      </c>
      <c r="AQ2" s="43">
        <f t="shared" ref="AQ2:AQ4" si="2">IF(ISERROR(BA2*AP2),"",BA2*AP2)</f>
        <v>0</v>
      </c>
      <c r="AR2" s="47">
        <v>0</v>
      </c>
      <c r="AS2" s="46">
        <v>0</v>
      </c>
      <c r="AT2" s="43">
        <f t="shared" ref="AT2:AT4" si="3">IF(ISERROR(BA2*AS2),"",BA2*AS2)</f>
        <v>0</v>
      </c>
      <c r="AU2" s="47">
        <v>0</v>
      </c>
      <c r="AV2" s="46">
        <v>0</v>
      </c>
      <c r="AW2" s="43">
        <f t="shared" ref="AW2:AW4" si="4">IF(ISERROR(BA2*AV2),"",BA2*AV2)</f>
        <v>0</v>
      </c>
      <c r="AX2" s="43">
        <f>IF(ISERROR(AM2+AO2+AQ2+AT2+AW2),"",AM2+AO2+AQ2+AT2+AW2)</f>
        <v>0.03</v>
      </c>
      <c r="AY2" s="43">
        <f t="shared" ref="AY2:AY4" si="5">IF(ISERROR(AK2+AX2),"",AK2+AX2)</f>
        <v>2.1800000000000002</v>
      </c>
      <c r="AZ2" s="48">
        <f t="shared" ref="AZ2" si="6">IF(ISERROR((BA2-AY2)/BA2),"",(BA2-AY2)/BA2)</f>
        <v>0.128</v>
      </c>
      <c r="BA2" s="49">
        <v>2.5</v>
      </c>
      <c r="BB2" s="52">
        <f>BA2+AJ2</f>
        <v>2.84</v>
      </c>
      <c r="BC2" s="50">
        <v>3.24</v>
      </c>
      <c r="BD2" s="48">
        <f t="shared" ref="BD2:BD4" si="7">IF(ISERROR((BC2-BB2)/BC2),"",(BC2-BB2)/BC2)</f>
        <v>0.1235</v>
      </c>
      <c r="BE2" s="49"/>
      <c r="BF2" s="51">
        <v>32090</v>
      </c>
      <c r="BG2" s="43">
        <f t="shared" ref="BG2:BG4" si="8">IF(ISERROR(AY2*BF2),"",AY2*BF2)</f>
        <v>69956.2</v>
      </c>
      <c r="BH2" s="43">
        <f t="shared" ref="BH2:BH4" si="9">IF(ISERROR(BA2*BF2),"",BA2*BF2)</f>
        <v>80225</v>
      </c>
      <c r="BI2" s="43">
        <f t="shared" ref="BI2:BI4" si="10">IF(ISERROR(BF2*BB2),"",BF2*BB2)</f>
        <v>91135.6</v>
      </c>
      <c r="BJ2" s="43">
        <f t="shared" ref="BJ2:BJ4" si="11">IF(ISERROR(BA2*BF2*0.1),"",BA2*BF2*0.1)</f>
        <v>8022.5</v>
      </c>
      <c r="BK2" s="43">
        <f t="shared" ref="BK2:BK4" si="12">IF(ISERROR(BC2*BF2),"",BC2*BF2)</f>
        <v>103971.6</v>
      </c>
      <c r="BL2" s="62" t="s">
        <v>72</v>
      </c>
      <c r="BM2" s="56" t="s">
        <v>3</v>
      </c>
      <c r="BN2" s="56" t="s">
        <v>73</v>
      </c>
    </row>
    <row r="3" spans="1:66" s="53" customFormat="1" ht="123" customHeight="1" x14ac:dyDescent="0.25">
      <c r="A3" s="34">
        <v>1</v>
      </c>
      <c r="B3" s="55"/>
      <c r="C3" s="34"/>
      <c r="D3" s="34" t="s">
        <v>5</v>
      </c>
      <c r="E3" s="34"/>
      <c r="F3" s="34" t="s">
        <v>42</v>
      </c>
      <c r="G3" s="37" t="s">
        <v>74</v>
      </c>
      <c r="H3" s="63" t="s">
        <v>85</v>
      </c>
      <c r="I3" s="64" t="s">
        <v>86</v>
      </c>
      <c r="J3" s="63" t="s">
        <v>76</v>
      </c>
      <c r="K3" s="65" t="s">
        <v>75</v>
      </c>
      <c r="L3" s="57" t="s">
        <v>83</v>
      </c>
      <c r="M3" s="37" t="s">
        <v>79</v>
      </c>
      <c r="N3" s="37"/>
      <c r="O3" s="37" t="s">
        <v>64</v>
      </c>
      <c r="P3" s="37"/>
      <c r="Q3" s="67" t="s">
        <v>88</v>
      </c>
      <c r="R3" s="54"/>
      <c r="S3" s="34" t="s">
        <v>6</v>
      </c>
      <c r="T3" s="59"/>
      <c r="U3" s="38">
        <v>1.79</v>
      </c>
      <c r="V3" s="34" t="s">
        <v>4</v>
      </c>
      <c r="W3" s="60" t="s">
        <v>77</v>
      </c>
      <c r="X3" s="35">
        <v>34.299999999999997</v>
      </c>
      <c r="Y3" s="35">
        <v>47</v>
      </c>
      <c r="Z3" s="35">
        <v>18.3</v>
      </c>
      <c r="AA3" s="36">
        <v>2</v>
      </c>
      <c r="AB3" s="39">
        <v>12</v>
      </c>
      <c r="AC3" s="40">
        <f>IF(X3="","",X3*Y3*Z3/1000000)</f>
        <v>0.03</v>
      </c>
      <c r="AD3" s="36">
        <v>65</v>
      </c>
      <c r="AE3" s="41">
        <f>AD3/AC3*AB3</f>
        <v>26000</v>
      </c>
      <c r="AF3" s="42">
        <v>4800</v>
      </c>
      <c r="AG3" s="66">
        <f>IF(ISERROR(AF3/AE3/AB3),"",AF3/AE3/AB3)</f>
        <v>1.4999999999999999E-2</v>
      </c>
      <c r="AH3" s="44" t="s">
        <v>43</v>
      </c>
      <c r="AI3" s="45">
        <v>0.191</v>
      </c>
      <c r="AJ3" s="43">
        <f>IF(ISERROR(U3*AI3),"",U3*AI3)</f>
        <v>0.34</v>
      </c>
      <c r="AK3" s="43">
        <f>U3+AG3+AJ3</f>
        <v>2.15</v>
      </c>
      <c r="AL3" s="46">
        <v>0.01</v>
      </c>
      <c r="AM3" s="43">
        <f t="shared" ref="AM3" si="13">IF(ISERROR(BA3*AL3),"",BA3*AL3)</f>
        <v>0.03</v>
      </c>
      <c r="AN3" s="46">
        <v>0</v>
      </c>
      <c r="AO3" s="43">
        <f t="shared" ref="AO3" si="14">IF(ISERROR(BA3*AN3),"",BA3*AN3)</f>
        <v>0</v>
      </c>
      <c r="AP3" s="46">
        <v>0</v>
      </c>
      <c r="AQ3" s="43">
        <f t="shared" ref="AQ3" si="15">IF(ISERROR(BA3*AP3),"",BA3*AP3)</f>
        <v>0</v>
      </c>
      <c r="AR3" s="47">
        <v>0</v>
      </c>
      <c r="AS3" s="46">
        <v>0</v>
      </c>
      <c r="AT3" s="43">
        <f t="shared" ref="AT3" si="16">IF(ISERROR(BA3*AS3),"",BA3*AS3)</f>
        <v>0</v>
      </c>
      <c r="AU3" s="47">
        <v>0</v>
      </c>
      <c r="AV3" s="46">
        <v>0</v>
      </c>
      <c r="AW3" s="43">
        <f t="shared" ref="AW3" si="17">IF(ISERROR(BA3*AV3),"",BA3*AV3)</f>
        <v>0</v>
      </c>
      <c r="AX3" s="43">
        <f>IF(ISERROR(AM3+AO3+AQ3+AT3+AW3),"",AM3+AO3+AQ3+AT3+AW3)</f>
        <v>0.03</v>
      </c>
      <c r="AY3" s="43">
        <f t="shared" ref="AY3" si="18">IF(ISERROR(AK3+AX3),"",AK3+AX3)</f>
        <v>2.1800000000000002</v>
      </c>
      <c r="AZ3" s="48">
        <f t="shared" ref="AZ3" si="19">IF(ISERROR((BA3-AY3)/BA3),"",(BA3-AY3)/BA3)</f>
        <v>0.128</v>
      </c>
      <c r="BA3" s="49">
        <v>2.5</v>
      </c>
      <c r="BB3" s="52">
        <f>BA3+AJ3</f>
        <v>2.84</v>
      </c>
      <c r="BC3" s="50">
        <v>3.24</v>
      </c>
      <c r="BD3" s="48">
        <f t="shared" ref="BD3" si="20">IF(ISERROR((BC3-BB3)/BC3),"",(BC3-BB3)/BC3)</f>
        <v>0.1235</v>
      </c>
      <c r="BE3" s="49"/>
      <c r="BF3" s="51">
        <v>32090</v>
      </c>
      <c r="BG3" s="43">
        <f t="shared" ref="BG3" si="21">IF(ISERROR(AY3*BF3),"",AY3*BF3)</f>
        <v>69956.2</v>
      </c>
      <c r="BH3" s="43">
        <f t="shared" ref="BH3" si="22">IF(ISERROR(BA3*BF3),"",BA3*BF3)</f>
        <v>80225</v>
      </c>
      <c r="BI3" s="43">
        <f t="shared" ref="BI3" si="23">IF(ISERROR(BF3*BB3),"",BF3*BB3)</f>
        <v>91135.6</v>
      </c>
      <c r="BJ3" s="43">
        <f t="shared" ref="BJ3" si="24">IF(ISERROR(BA3*BF3*0.1),"",BA3*BF3*0.1)</f>
        <v>8022.5</v>
      </c>
      <c r="BK3" s="43">
        <f t="shared" ref="BK3" si="25">IF(ISERROR(BC3*BF3),"",BC3*BF3)</f>
        <v>103971.6</v>
      </c>
      <c r="BL3" s="62" t="s">
        <v>72</v>
      </c>
      <c r="BM3" s="56" t="s">
        <v>3</v>
      </c>
      <c r="BN3" s="56" t="s">
        <v>73</v>
      </c>
    </row>
    <row r="4" spans="1:66" s="53" customFormat="1" ht="106.15" customHeight="1" x14ac:dyDescent="0.25">
      <c r="A4" s="34">
        <v>2</v>
      </c>
      <c r="B4" s="34"/>
      <c r="C4" s="34"/>
      <c r="D4" s="34" t="s">
        <v>5</v>
      </c>
      <c r="E4" s="34"/>
      <c r="F4" s="34" t="s">
        <v>42</v>
      </c>
      <c r="G4" s="37" t="s">
        <v>74</v>
      </c>
      <c r="H4" s="63" t="s">
        <v>85</v>
      </c>
      <c r="I4" s="64" t="s">
        <v>86</v>
      </c>
      <c r="J4" s="63" t="s">
        <v>76</v>
      </c>
      <c r="K4" s="65" t="s">
        <v>75</v>
      </c>
      <c r="L4" s="57" t="s">
        <v>84</v>
      </c>
      <c r="M4" s="37" t="s">
        <v>80</v>
      </c>
      <c r="N4" s="37"/>
      <c r="O4" s="37" t="s">
        <v>64</v>
      </c>
      <c r="P4" s="37"/>
      <c r="Q4" s="67" t="s">
        <v>89</v>
      </c>
      <c r="R4" s="54"/>
      <c r="S4" s="34" t="s">
        <v>6</v>
      </c>
      <c r="T4" s="59"/>
      <c r="U4" s="38">
        <v>0.56000000000000005</v>
      </c>
      <c r="V4" s="34" t="s">
        <v>4</v>
      </c>
      <c r="W4" s="60" t="s">
        <v>77</v>
      </c>
      <c r="X4" s="35">
        <v>17.8</v>
      </c>
      <c r="Y4" s="35">
        <v>41.9</v>
      </c>
      <c r="Z4" s="35">
        <v>12.6</v>
      </c>
      <c r="AA4" s="36">
        <v>2</v>
      </c>
      <c r="AB4" s="39">
        <v>12</v>
      </c>
      <c r="AC4" s="40">
        <f>IF(X4="","",X4*Y4*Z4/1000000)</f>
        <v>8.9999999999999993E-3</v>
      </c>
      <c r="AD4" s="36">
        <v>65</v>
      </c>
      <c r="AE4" s="41">
        <f>IF(AD4="","",AD4/AC4)*12</f>
        <v>86667</v>
      </c>
      <c r="AF4" s="42">
        <v>4800</v>
      </c>
      <c r="AG4" s="66">
        <f>IF(ISERROR(AF4/AE4/AB4),"",AF4/AE4/AB4)</f>
        <v>5.0000000000000001E-3</v>
      </c>
      <c r="AH4" s="44" t="s">
        <v>43</v>
      </c>
      <c r="AI4" s="45">
        <v>0.191</v>
      </c>
      <c r="AJ4" s="43">
        <f>IF(ISERROR(U4*AI4),"",U4*AI4)</f>
        <v>0.11</v>
      </c>
      <c r="AK4" s="43">
        <f>U4+AG4+AJ4</f>
        <v>0.68</v>
      </c>
      <c r="AL4" s="46">
        <v>0.01</v>
      </c>
      <c r="AM4" s="43">
        <f t="shared" si="0"/>
        <v>0.01</v>
      </c>
      <c r="AN4" s="46">
        <v>0</v>
      </c>
      <c r="AO4" s="43">
        <f t="shared" si="1"/>
        <v>0</v>
      </c>
      <c r="AP4" s="46">
        <v>0</v>
      </c>
      <c r="AQ4" s="43">
        <f t="shared" si="2"/>
        <v>0</v>
      </c>
      <c r="AR4" s="47">
        <v>0</v>
      </c>
      <c r="AS4" s="46">
        <v>0</v>
      </c>
      <c r="AT4" s="43">
        <f t="shared" si="3"/>
        <v>0</v>
      </c>
      <c r="AU4" s="47">
        <v>0</v>
      </c>
      <c r="AV4" s="46">
        <v>0</v>
      </c>
      <c r="AW4" s="43">
        <f t="shared" si="4"/>
        <v>0</v>
      </c>
      <c r="AX4" s="43">
        <f>IF(ISERROR(AM4+AO4+AQ4+AT4+AW4),"",AM4+AO4+AQ4+AT4+AW4)</f>
        <v>0.01</v>
      </c>
      <c r="AY4" s="43">
        <f t="shared" si="5"/>
        <v>0.69</v>
      </c>
      <c r="AZ4" s="48">
        <f t="shared" ref="AZ4" si="26">IF(ISERROR((BA4-AY4)/BA4),"",(BA4-AY4)/BA4)</f>
        <v>0.34289999999999998</v>
      </c>
      <c r="BA4" s="49">
        <v>1.05</v>
      </c>
      <c r="BB4" s="52">
        <f>BA4+AJ4</f>
        <v>1.1599999999999999</v>
      </c>
      <c r="BC4" s="50">
        <v>2.2400000000000002</v>
      </c>
      <c r="BD4" s="48">
        <f t="shared" si="7"/>
        <v>0.48209999999999997</v>
      </c>
      <c r="BE4" s="49"/>
      <c r="BF4" s="51">
        <v>17850</v>
      </c>
      <c r="BG4" s="43">
        <f t="shared" si="8"/>
        <v>12316.5</v>
      </c>
      <c r="BH4" s="43">
        <f t="shared" si="9"/>
        <v>18742.5</v>
      </c>
      <c r="BI4" s="43">
        <f t="shared" si="10"/>
        <v>20706</v>
      </c>
      <c r="BJ4" s="43">
        <f t="shared" si="11"/>
        <v>1874.25</v>
      </c>
      <c r="BK4" s="43">
        <f t="shared" si="12"/>
        <v>39984</v>
      </c>
      <c r="BL4" s="62" t="s">
        <v>72</v>
      </c>
      <c r="BM4" s="56" t="s">
        <v>3</v>
      </c>
      <c r="BN4" s="56" t="s">
        <v>73</v>
      </c>
    </row>
    <row r="5" spans="1:66" s="53" customFormat="1" ht="106.15" customHeight="1" x14ac:dyDescent="0.25">
      <c r="A5" s="34">
        <v>2</v>
      </c>
      <c r="B5" s="34"/>
      <c r="C5" s="34"/>
      <c r="D5" s="34" t="s">
        <v>5</v>
      </c>
      <c r="E5" s="34"/>
      <c r="F5" s="34" t="s">
        <v>42</v>
      </c>
      <c r="G5" s="37" t="s">
        <v>74</v>
      </c>
      <c r="H5" s="63" t="s">
        <v>85</v>
      </c>
      <c r="I5" s="64" t="s">
        <v>86</v>
      </c>
      <c r="J5" s="63" t="s">
        <v>76</v>
      </c>
      <c r="K5" s="65" t="s">
        <v>75</v>
      </c>
      <c r="L5" s="57" t="s">
        <v>84</v>
      </c>
      <c r="M5" s="37" t="s">
        <v>79</v>
      </c>
      <c r="N5" s="37"/>
      <c r="O5" s="37" t="s">
        <v>64</v>
      </c>
      <c r="P5" s="37"/>
      <c r="Q5" s="67" t="s">
        <v>90</v>
      </c>
      <c r="R5" s="54"/>
      <c r="S5" s="34" t="s">
        <v>6</v>
      </c>
      <c r="T5" s="59"/>
      <c r="U5" s="38">
        <v>0.56000000000000005</v>
      </c>
      <c r="V5" s="34" t="s">
        <v>4</v>
      </c>
      <c r="W5" s="60" t="s">
        <v>77</v>
      </c>
      <c r="X5" s="35">
        <v>17.8</v>
      </c>
      <c r="Y5" s="35">
        <v>41.9</v>
      </c>
      <c r="Z5" s="35">
        <v>12.6</v>
      </c>
      <c r="AA5" s="36">
        <v>2</v>
      </c>
      <c r="AB5" s="39">
        <v>12</v>
      </c>
      <c r="AC5" s="40">
        <f>IF(X5="","",X5*Y5*Z5/1000000)</f>
        <v>8.9999999999999993E-3</v>
      </c>
      <c r="AD5" s="36">
        <v>65</v>
      </c>
      <c r="AE5" s="41">
        <f>IF(AD5="","",AD5/AC5)*12</f>
        <v>86667</v>
      </c>
      <c r="AF5" s="42">
        <v>4800</v>
      </c>
      <c r="AG5" s="66">
        <f>IF(ISERROR(AF5/AE5/AB5),"",AF5/AE5/AB5)</f>
        <v>5.0000000000000001E-3</v>
      </c>
      <c r="AH5" s="44" t="s">
        <v>43</v>
      </c>
      <c r="AI5" s="45">
        <v>0.191</v>
      </c>
      <c r="AJ5" s="43">
        <f>IF(ISERROR(U5*AI5),"",U5*AI5)</f>
        <v>0.11</v>
      </c>
      <c r="AK5" s="43">
        <f>U5+AG5+AJ5</f>
        <v>0.68</v>
      </c>
      <c r="AL5" s="46">
        <v>0.01</v>
      </c>
      <c r="AM5" s="43">
        <f t="shared" ref="AM5" si="27">IF(ISERROR(BA5*AL5),"",BA5*AL5)</f>
        <v>0.01</v>
      </c>
      <c r="AN5" s="46">
        <v>0</v>
      </c>
      <c r="AO5" s="43">
        <f t="shared" ref="AO5" si="28">IF(ISERROR(BA5*AN5),"",BA5*AN5)</f>
        <v>0</v>
      </c>
      <c r="AP5" s="46">
        <v>0</v>
      </c>
      <c r="AQ5" s="43">
        <f t="shared" ref="AQ5" si="29">IF(ISERROR(BA5*AP5),"",BA5*AP5)</f>
        <v>0</v>
      </c>
      <c r="AR5" s="47">
        <v>0</v>
      </c>
      <c r="AS5" s="46">
        <v>0</v>
      </c>
      <c r="AT5" s="43">
        <f t="shared" ref="AT5" si="30">IF(ISERROR(BA5*AS5),"",BA5*AS5)</f>
        <v>0</v>
      </c>
      <c r="AU5" s="47">
        <v>0</v>
      </c>
      <c r="AV5" s="46">
        <v>0</v>
      </c>
      <c r="AW5" s="43">
        <f t="shared" ref="AW5" si="31">IF(ISERROR(BA5*AV5),"",BA5*AV5)</f>
        <v>0</v>
      </c>
      <c r="AX5" s="43">
        <f>IF(ISERROR(AM5+AO5+AQ5+AT5+AW5),"",AM5+AO5+AQ5+AT5+AW5)</f>
        <v>0.01</v>
      </c>
      <c r="AY5" s="43">
        <f t="shared" ref="AY5" si="32">IF(ISERROR(AK5+AX5),"",AK5+AX5)</f>
        <v>0.69</v>
      </c>
      <c r="AZ5" s="48">
        <f t="shared" ref="AZ5" si="33">IF(ISERROR((BA5-AY5)/BA5),"",(BA5-AY5)/BA5)</f>
        <v>0.34289999999999998</v>
      </c>
      <c r="BA5" s="49">
        <v>1.05</v>
      </c>
      <c r="BB5" s="52">
        <f>BA5+AJ5</f>
        <v>1.1599999999999999</v>
      </c>
      <c r="BC5" s="50">
        <v>2.2400000000000002</v>
      </c>
      <c r="BD5" s="48">
        <f t="shared" ref="BD5" si="34">IF(ISERROR((BC5-BB5)/BC5),"",(BC5-BB5)/BC5)</f>
        <v>0.48209999999999997</v>
      </c>
      <c r="BE5" s="49"/>
      <c r="BF5" s="51">
        <v>17850</v>
      </c>
      <c r="BG5" s="43">
        <f t="shared" ref="BG5" si="35">IF(ISERROR(AY5*BF5),"",AY5*BF5)</f>
        <v>12316.5</v>
      </c>
      <c r="BH5" s="43">
        <f t="shared" ref="BH5" si="36">IF(ISERROR(BA5*BF5),"",BA5*BF5)</f>
        <v>18742.5</v>
      </c>
      <c r="BI5" s="43">
        <f t="shared" ref="BI5" si="37">IF(ISERROR(BF5*BB5),"",BF5*BB5)</f>
        <v>20706</v>
      </c>
      <c r="BJ5" s="43">
        <f t="shared" ref="BJ5" si="38">IF(ISERROR(BA5*BF5*0.1),"",BA5*BF5*0.1)</f>
        <v>1874.25</v>
      </c>
      <c r="BK5" s="43">
        <f t="shared" ref="BK5" si="39">IF(ISERROR(BC5*BF5),"",BC5*BF5)</f>
        <v>39984</v>
      </c>
      <c r="BL5" s="62" t="s">
        <v>72</v>
      </c>
      <c r="BM5" s="56" t="s">
        <v>3</v>
      </c>
      <c r="BN5" s="56" t="s">
        <v>73</v>
      </c>
    </row>
  </sheetData>
  <sheetProtection insertRows="0" deleteRows="0" sort="0"/>
  <protectedRanges>
    <protectedRange sqref="BD2:BD5 AC2:AE5 R2:S5 AG2:AG5 A2:G5 U2:V5 AJ2:AZ5 M2:O5" name="Range1"/>
    <protectedRange sqref="X2:AA5" name="Range1_2"/>
    <protectedRange sqref="AF2:AF5" name="Range1_3"/>
    <protectedRange sqref="AH2:AI5" name="Range1_4"/>
    <protectedRange sqref="BC2:BC5" name="Range1_5"/>
    <protectedRange sqref="BF2:BF5" name="Range1_6"/>
    <protectedRange sqref="P2:P5" name="Range1_3_1"/>
    <protectedRange sqref="BE2:BE5" name="Range1_4_1"/>
    <protectedRange sqref="T2:T5" name="Range1_8"/>
    <protectedRange sqref="W2:W5" name="Range1_9"/>
    <protectedRange sqref="L2:L5 H2:J5" name="Range1_10"/>
    <protectedRange sqref="K2:K5" name="Range1_1_1"/>
    <protectedRange sqref="Q2:Q5" name="Range1_11"/>
  </protectedRanges>
  <phoneticPr fontId="11" type="noConversion"/>
  <dataValidations count="1">
    <dataValidation type="list" allowBlank="1" showInputMessage="1" showErrorMessage="1" sqref="BL2:BN5" xr:uid="{2238A4A9-E9BA-43FF-9707-AFFB8D779CD7}"/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EE83D72-3E60-4F9D-A253-C023ADDC3EB0}">
          <x14:formula1>
            <xm:f>#REF!</xm:f>
          </x14:formula1>
          <xm:sqref>E2:E5</xm:sqref>
        </x14:dataValidation>
        <x14:dataValidation type="list" allowBlank="1" showInputMessage="1" showErrorMessage="1" xr:uid="{3ED21AB0-7452-4348-8463-3FB76F0EB169}">
          <x14:formula1>
            <xm:f>#REF!</xm:f>
          </x14:formula1>
          <xm:sqref>F2:F5</xm:sqref>
        </x14:dataValidation>
        <x14:dataValidation type="list" allowBlank="1" showInputMessage="1" showErrorMessage="1" xr:uid="{0DA2C77D-F313-478C-B6EE-C5B9103FCA45}">
          <x14:formula1>
            <xm:f>#REF!</xm:f>
          </x14:formula1>
          <xm:sqref>S2:S5</xm:sqref>
        </x14:dataValidation>
        <x14:dataValidation type="list" allowBlank="1" showInputMessage="1" showErrorMessage="1" xr:uid="{6530D7F5-C8D9-4AF6-9493-66E0D7B2FD4B}">
          <x14:formula1>
            <xm:f>#REF!</xm:f>
          </x14:formula1>
          <xm:sqref>V2:V5</xm:sqref>
        </x14:dataValidation>
        <x14:dataValidation type="list" allowBlank="1" showInputMessage="1" showErrorMessage="1" xr:uid="{DDF1C240-44CA-4102-8E28-B9D86EBE8B04}">
          <x14:formula1>
            <xm:f>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2026-04-24T07:29:02Z</dcterms:modified>
</cp:coreProperties>
</file>