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8A232D40-A034-4CFE-B9C3-A417A4DC81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PL">[3]Instructions!$DP$3:$DP$6</definedName>
    <definedName name="ARTIFICIALFLOWERSPLANTS">#REF!</definedName>
    <definedName name="ARTIFICIALFLOWERSPLANTSA1">[4]!Table1[[#All],[VALENCE]]</definedName>
    <definedName name="ARTIFICIALFLOWERSPLANTSAW2">#REF!</definedName>
    <definedName name="ARTIFICIALFLOWERSPLANTSSILHOUETTE">[4]!Table1[[#All],[QUILT]]</definedName>
    <definedName name="Artwork">#REF!</definedName>
    <definedName name="as">#REF!</definedName>
    <definedName name="AssortedSKU_Range">#N/A</definedName>
    <definedName name="Banner">'[5]Hardline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[4]!Table1[[#All],[BEDDING]]</definedName>
    <definedName name="BEDBATHSIZE">[4]!Table1[[#All],[FULL/QUEEN]]</definedName>
    <definedName name="BEDBATHTICKETTYPE">[4]!Table1[[#All],[SMALL GUM]]</definedName>
    <definedName name="BEDBATHTICKETYPE">[4]!Table1[[#All],[SMALL GUM]]</definedName>
    <definedName name="BIG_IDEAS">'[1]x-Lists'!$AU$2:$AU$17</definedName>
    <definedName name="BLANKETSTHROWSA1">[4]!Table1[[#All],[KING]]</definedName>
    <definedName name="BLANKETSTHROWSS">[4]!Table1[[#All],[KING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[4]!Table1[KING]</definedName>
    <definedName name="CANDLES">[4]!Table1[[#All],[BEDSKIRTS]]</definedName>
    <definedName name="CANDLESA1">[4]!Table1[TWIN]</definedName>
    <definedName name="CANDLESA2">[4]!Table1[Column13]</definedName>
    <definedName name="CANDLESETS">[4]!Table1[TWIN]</definedName>
    <definedName name="CANDLESMATERIAL">#REF!</definedName>
    <definedName name="CANDLESMATERIAL\">#REF!</definedName>
    <definedName name="CANDLESPRODUCT">[4]!Table1[[#Headers],[BEDSKIRTS]]</definedName>
    <definedName name="CANDLESSILHOUETTE">[4]!Table1[[#All],[COMFORTER SET]]</definedName>
    <definedName name="CANDLESTICKETTYPE">[4]!Table1[[#All],[LARGE GUM]]</definedName>
    <definedName name="CANDLESTICKETYPE">[4]!Table1[LARGE GUM]</definedName>
    <definedName name="Case_Freight_Range">#N/A</definedName>
    <definedName name="CATEGORY">[6]Sheet1!$DW$2:$DW$3</definedName>
    <definedName name="categoryfinal">'[7]Import Quote Sheet'!$A$90:$A$190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[6]Sheet1!$EH$2:$EH$3</definedName>
    <definedName name="COMFORTERSBEDDINGSETSA1">[4]!Table1[[#All],[TWIN]]</definedName>
    <definedName name="COMFORTERSBEDDINGSETSS">[4]!Table1[[#All],[COMFORTER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[4]!Table1[[#All],[VALENCE]]</definedName>
    <definedName name="CURTAINSDRAPESS">[4]!Table1[[#All],[OTHER]]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[4]!Table1[[#All],[DUVETS]]</definedName>
    <definedName name="DECOR">#REF!</definedName>
    <definedName name="DECORA1">[4]!Table1[NOT USED]</definedName>
    <definedName name="Decorative_Accessories">#REF!</definedName>
    <definedName name="DECORATIVEACCENSSILHOUETTE">#REF!</definedName>
    <definedName name="DECORATIVEACCENTS">[4]!Table1[[#All],[THROW PILLOWS]]</definedName>
    <definedName name="DECORATIVEACCENTSA1">[4]!Table1[[#All],[KING]]</definedName>
    <definedName name="DECORATIVEACCENTSA2">#REF!</definedName>
    <definedName name="DECORATIVEACCENTSSILHOUETTE">[4]!Table1[[#All],[DUVETS]]</definedName>
    <definedName name="DECORATIVEPILLOWSCHAIRPADS">[4]!Table1[[#All],[THROW PILLOWS]]</definedName>
    <definedName name="DECORATIVEPILLOWSCHAIRPADSA1">[4]!Table1[[#All],[QUEEN]]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ivision1">'[5]Hardline Drop down'!$A$5:$A$16</definedName>
    <definedName name="DUVETCOVERSA1">[4]!Table1[[#All],[EURO]]</definedName>
    <definedName name="DUVETCOVERSS">[4]!Table1[[#All],[DUVETS]]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[8]Costs!$J$11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nalports">'[7]Import Quote Sheet'!$B$90:$B$123</definedName>
    <definedName name="fiscalweeks">#REF!</definedName>
    <definedName name="foam">[6]Sheet1!$EC$2:$EC$3</definedName>
    <definedName name="FOBPORT">'[1]x-imports'!$C$2:$C$40</definedName>
    <definedName name="FRAGRANCEACCESSORIES">[4]!Table1[NOT USED]</definedName>
    <definedName name="FRAGRANCEPLUGINS">[4]!Table1[Column13]</definedName>
    <definedName name="FRAGRANCESPRAYS">#REF!</definedName>
    <definedName name="FRAMES">[4]!Table1[THROW PILLOWS]</definedName>
    <definedName name="FRAMESA1">[4]!Table1[KING]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[4]!Table1[[#All],[DECORATIVE PILLOWS &amp; CHAIR PADS]]</definedName>
    <definedName name="HOMEDECORSIZE">[4]!Table1[[#All],[UNKOWN]]</definedName>
    <definedName name="HOMEDECORTICKETTYPE">[4]!Table1[[#All],[LARGE GUM]]</definedName>
    <definedName name="JARCANDLES">#REF!</definedName>
    <definedName name="JARS">#REF!</definedName>
    <definedName name="KD">[6]Sheet1!$DS$2:$DS$2</definedName>
    <definedName name="KIDSBEDDINGA1">[4]!Table1[[#All],[STANDARD]]</definedName>
    <definedName name="KIDSBEDDINGS">[4]!Table1[[#All],[COORDINATING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[6]Sheet1!$EA$2:$EA$3</definedName>
    <definedName name="MATERIAL">'[1]x-Lists'!$AE$2:$AE$83</definedName>
    <definedName name="MELTS">#REF!</definedName>
    <definedName name="NOPE">[4]!Table1[[#All],[BEDDING]]</definedName>
    <definedName name="NOTHING">[4]!Table1[[#Headers],[DECORATIVE PILLOWS &amp; CHAIR PADS]]</definedName>
    <definedName name="NOVELTYCANDLES\">#REF!</definedName>
    <definedName name="NumberOfGroups">12</definedName>
    <definedName name="Office">'[5]Hardline Drop down'!$C$5:$C$21</definedName>
    <definedName name="ORDERTYPE">'[2]other data'!$AN$2:$AN$6</definedName>
    <definedName name="OTB">'[2]other data'!$R$2:$R$14</definedName>
    <definedName name="OTHERCANDLES">#REF!</definedName>
    <definedName name="PACK">[6]Sheet1!$EE$2:$EE$3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[4]!Table1[[#All],[VALENCES]]</definedName>
    <definedName name="PICTUREFRAMESPHOTOALBUMSA1">[4]!Table1[[#All],[NOT USED]]</definedName>
    <definedName name="PICTUREFRAMESPHOTOALBUMSA2">#REF!</definedName>
    <definedName name="PICTUREFRAMESPHOTOALBUMSSILHOUETTE">[4]!Table1[[#All],[COORDINATING PILLOWS]]</definedName>
    <definedName name="PILLARCANDLES">#REF!</definedName>
    <definedName name="PILLOWSHAMSA1">[4]!Table1[[#All],[CAL KING]]</definedName>
    <definedName name="PILLOWSHAMSS">[4]!Table1[[#All],[STD SHAM]]</definedName>
    <definedName name="PITCTUREFRAMESPHOTOALBUMS">[4]!Table1[[#All],[VALENCES]]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[9]a!$A$10:$B$35</definedName>
    <definedName name="POTPOURRI">#REF!</definedName>
    <definedName name="POtype">#REF!</definedName>
    <definedName name="Preticketed_Range">#N/A</definedName>
    <definedName name="Prints">#REF!</definedName>
    <definedName name="QSFOB">[10]Q1!$C$38</definedName>
    <definedName name="QUEUING">'[1]x-Lists'!$P$2</definedName>
    <definedName name="QUEUING_ITEMS">'[1]x-Lists'!$Y$2:$Y$50</definedName>
    <definedName name="QUILTSANDCOVERLETSA1">[4]!Table1[[#All],[KING / CAL KING]]</definedName>
    <definedName name="QUILTSANDCOVERLETSS">[4]!Table1[[#All],[QUILT]]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[11]Mapping!$D$2:$D$53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[4]!Table1[[#All],[KING PC]]</definedName>
    <definedName name="SHEETSS">[4]!Table1[[#All],[BEDDING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[4]!Table1[[#All],[NOT USED]]</definedName>
    <definedName name="THROWPILLOWSS">[4]!Table1[[#All],[DEC PILLOW ]]</definedName>
    <definedName name="THROWSPILLOWSA1">[4]!Table1[[#All],[NOT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[6]Sheet1!$EF$2:$EF$3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VALENCESA1">[4]!Table1[[#All],[PANEL]]</definedName>
    <definedName name="VALENCESS">[4]!Table1[[#All],[N/A]]</definedName>
    <definedName name="VASE">#REF!</definedName>
    <definedName name="VendorType">'[5]Hardline Drop down'!$F$5:$F$8</definedName>
    <definedName name="VOTIVETEALIGHTCANDLES">#REF!</definedName>
    <definedName name="WALLDECOR">[4]!Table1[VALENCES]</definedName>
    <definedName name="WALLDECORA1">#REF!</definedName>
    <definedName name="WALLDECORA2">#REF!</definedName>
    <definedName name="WALLDECORSILHOUETTE">[4]!Table1[[#All],[BEDDING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[4]!Table1[[#All],[VALENCES]]</definedName>
    <definedName name="wood">[6]Sheet1!$EG$2:$EG$3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[11]Mapping!$AN$2:$AN$9</definedName>
    <definedName name="先说说">[12]Mapping!$D$2:$D$53</definedName>
    <definedName name="正确">[13]Sheet1!$EA$2:$EA$3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7" i="7" l="1"/>
  <c r="AX7" i="7"/>
  <c r="AG7" i="7"/>
  <c r="AH7" i="7" s="1"/>
  <c r="AB7" i="7"/>
  <c r="AC7" i="7" s="1"/>
  <c r="AE7" i="7" s="1"/>
  <c r="AI7" i="7" s="1"/>
  <c r="BA6" i="7"/>
  <c r="AX6" i="7"/>
  <c r="AW6" i="7"/>
  <c r="AM6" i="7" s="1"/>
  <c r="AG6" i="7"/>
  <c r="AH6" i="7" s="1"/>
  <c r="AB6" i="7"/>
  <c r="AC6" i="7" s="1"/>
  <c r="AE6" i="7" s="1"/>
  <c r="BA5" i="7"/>
  <c r="AX5" i="7"/>
  <c r="AW5" i="7" s="1"/>
  <c r="AG5" i="7"/>
  <c r="AH5" i="7" s="1"/>
  <c r="AB5" i="7"/>
  <c r="AC5" i="7" s="1"/>
  <c r="AE5" i="7" s="1"/>
  <c r="BA4" i="7"/>
  <c r="AX4" i="7"/>
  <c r="AW4" i="7" s="1"/>
  <c r="AG4" i="7"/>
  <c r="AH4" i="7" s="1"/>
  <c r="AB4" i="7"/>
  <c r="AC4" i="7" s="1"/>
  <c r="AE4" i="7" s="1"/>
  <c r="AI4" i="7" s="1"/>
  <c r="BG3" i="7"/>
  <c r="BA3" i="7"/>
  <c r="AX3" i="7"/>
  <c r="AW3" i="7"/>
  <c r="AO3" i="7" s="1"/>
  <c r="AP3" i="7"/>
  <c r="AG3" i="7"/>
  <c r="AH3" i="7" s="1"/>
  <c r="AB3" i="7"/>
  <c r="AC3" i="7" s="1"/>
  <c r="AE3" i="7" s="1"/>
  <c r="AI3" i="7" s="1"/>
  <c r="BA2" i="7"/>
  <c r="AX2" i="7"/>
  <c r="AW2" i="7"/>
  <c r="AS2" i="7" s="1"/>
  <c r="AP2" i="7"/>
  <c r="AG2" i="7"/>
  <c r="AH2" i="7" s="1"/>
  <c r="AB2" i="7"/>
  <c r="AC2" i="7" s="1"/>
  <c r="AE2" i="7" s="1"/>
  <c r="AK2" i="7" l="1"/>
  <c r="AO2" i="7"/>
  <c r="AK3" i="7"/>
  <c r="AI2" i="7"/>
  <c r="AI6" i="7"/>
  <c r="AM4" i="7"/>
  <c r="AS4" i="7"/>
  <c r="AK4" i="7"/>
  <c r="AO4" i="7"/>
  <c r="AO5" i="7"/>
  <c r="AM5" i="7"/>
  <c r="AS5" i="7"/>
  <c r="AK5" i="7"/>
  <c r="AI5" i="7"/>
  <c r="BG2" i="7"/>
  <c r="BG4" i="7" s="1"/>
  <c r="AS3" i="7"/>
  <c r="AM3" i="7"/>
  <c r="AP5" i="7"/>
  <c r="AM2" i="7"/>
  <c r="AT2" i="7" s="1"/>
  <c r="AU2" i="7" s="1"/>
  <c r="AV2" i="7" s="1"/>
  <c r="AP4" i="7"/>
  <c r="AO6" i="7"/>
  <c r="AW7" i="7"/>
  <c r="AP6" i="7"/>
  <c r="AK6" i="7"/>
  <c r="AS6" i="7"/>
  <c r="AT3" i="7" l="1"/>
  <c r="AU3" i="7" s="1"/>
  <c r="AV3" i="7" s="1"/>
  <c r="AO7" i="7"/>
  <c r="AM7" i="7"/>
  <c r="AS7" i="7"/>
  <c r="AK7" i="7"/>
  <c r="AT6" i="7"/>
  <c r="AU6" i="7" s="1"/>
  <c r="AV6" i="7" s="1"/>
  <c r="AP7" i="7"/>
  <c r="AT5" i="7"/>
  <c r="AU5" i="7" s="1"/>
  <c r="AV5" i="7" s="1"/>
  <c r="AT4" i="7"/>
  <c r="AU4" i="7" s="1"/>
  <c r="AV4" i="7" s="1"/>
  <c r="AT7" i="7" l="1"/>
  <c r="AU7" i="7" s="1"/>
  <c r="AV7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<sst xmlns="http://schemas.openxmlformats.org/spreadsheetml/2006/main" count="141" uniqueCount="77">
  <si>
    <t>Etta</t>
  </si>
  <si>
    <t>Brand</t>
  </si>
  <si>
    <t>Madison Park</t>
  </si>
  <si>
    <t>Licensor</t>
  </si>
  <si>
    <t>DUVET&amp;DUVET 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</si>
  <si>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</si>
  <si>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</si>
  <si>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</si>
  <si>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</si>
  <si>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</si>
  <si>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</si>
  <si>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</si>
  <si>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</si>
  <si>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</si>
  <si>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</si>
  <si>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</si>
  <si>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</si>
  <si>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</si>
  <si>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</si>
  <si>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</si>
  <si>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</si>
  <si>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</si>
  <si>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</si>
  <si>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</si>
  <si>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</si>
  <si>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</si>
  <si>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</si>
  <si>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</si>
  <si>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</si>
  <si>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</si>
  <si>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</si>
  <si>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</si>
  <si>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</si>
  <si>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</si>
  <si>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</si>
  <si>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</si>
  <si>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</si>
  <si>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</si>
  <si>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</si>
  <si>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</si>
  <si>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</si>
  <si>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</si>
  <si>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</si>
  <si>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</si>
  <si>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</si>
  <si>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</si>
  <si>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</si>
  <si>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</si>
  <si>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</si>
  <si>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</si>
  <si>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</si>
  <si>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</si>
  <si>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</si>
  <si>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</si>
  <si>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</si>
  <si>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Total Qnty</t>
  </si>
  <si>
    <t>Qnty- Amazon</t>
  </si>
  <si>
    <t>Qnty- Omni</t>
  </si>
  <si>
    <t>Qnty- Pureplay</t>
  </si>
  <si>
    <t>Color Qty</t>
  </si>
  <si>
    <t>N/A</t>
  </si>
  <si>
    <t>3 Pieces 37% Cotton 33% Rayon 30% Linen Duvet Cover Set</t>
  </si>
  <si>
    <t>3 PCS Duvet Cover Set</t>
  </si>
  <si>
    <t>Duvet Cover/Shams Face: 37% Cotton 33% Rayon 30% Linen yarn dye striped fabric 
Duvet Cover/Shams Back: 100% Cotton</t>
  </si>
  <si>
    <t>Face: 37% Cotton 33% Rayon 30% Linen 
Back: 100% Cotton</t>
  </si>
  <si>
    <t>Queen
1 Duvet Cover 90"W x 90"L
2 Standard Shams 20"W x 26"L(2)</t>
  </si>
  <si>
    <t>Blue</t>
  </si>
  <si>
    <t>Set</t>
  </si>
  <si>
    <t>Normal</t>
  </si>
  <si>
    <t>6302.32.2060</t>
  </si>
  <si>
    <t>$109.99</t>
  </si>
  <si>
    <t>King
1 Duvet Cover 104"W x 92"L
2 King Shams 20"W x 36"L(2)</t>
  </si>
  <si>
    <t>$129.99</t>
  </si>
  <si>
    <t>Sage Green</t>
  </si>
  <si>
    <t>Cal King
1 Duvet Cover 104"W x 98"L
2 King Shams 20"W x 36"L(2)</t>
  </si>
  <si>
    <t>$134.99</t>
  </si>
  <si>
    <t>In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</si>
</sst>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&quot;$&quot;#,##0.00_);[Red]\(&quot;$&quot;#,##0.00\)"/>
    <numFmt numFmtId="178" formatCode="_(&quot;$&quot;* #,##0.00_);_(&quot;$&quot;* \(#,##0.00\);_(&quot;$&quot;* &quot;-&quot;??_);_(@_)"/>
    <numFmt numFmtId="179" formatCode="&quot;$&quot;#,##0.00"/>
    <numFmt numFmtId="180" formatCode="[$¥-478]#,##0.00"/>
    <numFmt numFmtId="181" formatCode="0.0"/>
    <numFmt numFmtId="182" formatCode="0.000"/>
    <numFmt numFmtId="183" formatCode="[$$-481]#,##0.00_);[Red]\([$$-481]#,##0.00\)"/>
    <numFmt numFmtId="184" formatCode="0.00_);[Red]\(0.00\)"/>
    <numFmt numFmtId="185" formatCode="0_);[Red]\(0\)"/>
  </numFmts>
  <fonts count="13" x14ac:knownFonts="1">
    <font>
      <sz val="11"/>
      <color theme="1"/>
      <name val="宋体"/>
      <charset val="134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sz val="11"/>
      <name val="Arial"/>
      <family val="2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4">
    <xf numFmtId="0" fontId="0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10" fillId="0" borderId="0" applyFont="0" applyFill="0" applyBorder="0" applyAlignment="0" applyProtection="0">
      <alignment vertical="center"/>
    </xf>
    <xf numFmtId="0" fontId="2" fillId="0" borderId="0"/>
    <xf numFmtId="0" fontId="3" fillId="0" borderId="0"/>
    <xf numFmtId="0" fontId="11" fillId="0" borderId="0"/>
    <xf numFmtId="0" fontId="10" fillId="0" borderId="0"/>
    <xf numFmtId="9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50">
    <xf numFmtId="0" fontId="0" fillId="0" borderId="0" xfId="0">
      <alignment vertical="center"/>
    </xf>
    <xf numFmtId="0" fontId="2" fillId="0" borderId="0" xfId="6" applyAlignment="1">
      <alignment vertical="center" wrapText="1"/>
    </xf>
    <xf numFmtId="0" fontId="1" fillId="0" borderId="1" xfId="6" applyFont="1" applyBorder="1" applyAlignment="1">
      <alignment horizontal="center" vertical="center" wrapText="1"/>
    </xf>
    <xf numFmtId="0" fontId="1" fillId="4" borderId="1" xfId="6" applyFont="1" applyFill="1" applyBorder="1" applyAlignment="1">
      <alignment horizontal="center" vertical="center" wrapText="1"/>
    </xf>
    <xf numFmtId="0" fontId="4" fillId="4" borderId="1" xfId="6" applyFont="1" applyFill="1" applyBorder="1" applyAlignment="1">
      <alignment horizontal="center" vertical="center" wrapText="1"/>
    </xf>
    <xf numFmtId="0" fontId="4" fillId="5" borderId="1" xfId="6" applyFont="1" applyFill="1" applyBorder="1" applyAlignment="1">
      <alignment horizontal="center" vertical="center" wrapText="1"/>
    </xf>
    <xf numFmtId="0" fontId="1" fillId="5" borderId="1" xfId="6" applyFont="1" applyFill="1" applyBorder="1" applyAlignment="1">
      <alignment horizontal="center" vertical="center" wrapText="1"/>
    </xf>
    <xf numFmtId="180" fontId="1" fillId="3" borderId="1" xfId="6" applyNumberFormat="1" applyFont="1" applyFill="1" applyBorder="1" applyAlignment="1">
      <alignment horizontal="center" vertical="center" wrapText="1"/>
    </xf>
    <xf numFmtId="2" fontId="1" fillId="3" borderId="1" xfId="6" applyNumberFormat="1" applyFont="1" applyFill="1" applyBorder="1" applyAlignment="1">
      <alignment horizontal="center" vertical="center" wrapText="1"/>
    </xf>
    <xf numFmtId="179" fontId="6" fillId="3" borderId="1" xfId="7" applyNumberFormat="1" applyFont="1" applyFill="1" applyBorder="1" applyAlignment="1">
      <alignment vertical="center" wrapText="1"/>
    </xf>
    <xf numFmtId="179" fontId="1" fillId="6" borderId="2" xfId="6" applyNumberFormat="1" applyFont="1" applyFill="1" applyBorder="1" applyAlignment="1">
      <alignment horizontal="center" vertical="center" wrapText="1"/>
    </xf>
    <xf numFmtId="179" fontId="1" fillId="3" borderId="1" xfId="6" applyNumberFormat="1" applyFont="1" applyFill="1" applyBorder="1" applyAlignment="1">
      <alignment horizontal="center" vertical="center" wrapText="1"/>
    </xf>
    <xf numFmtId="0" fontId="4" fillId="0" borderId="1" xfId="6" applyFont="1" applyBorder="1" applyAlignment="1">
      <alignment horizontal="center" vertical="center" wrapText="1"/>
    </xf>
    <xf numFmtId="181" fontId="1" fillId="0" borderId="1" xfId="6" applyNumberFormat="1" applyFont="1" applyBorder="1" applyAlignment="1">
      <alignment horizontal="center" vertical="center" wrapText="1"/>
    </xf>
    <xf numFmtId="2" fontId="1" fillId="0" borderId="1" xfId="6" applyNumberFormat="1" applyFont="1" applyBorder="1" applyAlignment="1">
      <alignment horizontal="center" vertical="center" wrapText="1"/>
    </xf>
    <xf numFmtId="1" fontId="1" fillId="0" borderId="1" xfId="6" applyNumberFormat="1" applyFont="1" applyBorder="1" applyAlignment="1">
      <alignment horizontal="center" vertical="center" wrapText="1"/>
    </xf>
    <xf numFmtId="182" fontId="6" fillId="0" borderId="1" xfId="7" applyNumberFormat="1" applyFont="1" applyBorder="1" applyAlignment="1">
      <alignment vertical="center" wrapText="1"/>
    </xf>
    <xf numFmtId="1" fontId="6" fillId="0" borderId="1" xfId="7" applyNumberFormat="1" applyFont="1" applyBorder="1" applyAlignment="1">
      <alignment vertical="center" wrapText="1"/>
    </xf>
    <xf numFmtId="179" fontId="6" fillId="0" borderId="1" xfId="7" applyNumberFormat="1" applyFont="1" applyBorder="1" applyAlignment="1">
      <alignment vertical="center" wrapText="1"/>
    </xf>
    <xf numFmtId="10" fontId="1" fillId="0" borderId="1" xfId="6" applyNumberFormat="1" applyFont="1" applyBorder="1" applyAlignment="1">
      <alignment horizontal="center" vertical="center" wrapText="1"/>
    </xf>
    <xf numFmtId="179" fontId="6" fillId="2" borderId="1" xfId="7" applyNumberFormat="1" applyFont="1" applyFill="1" applyBorder="1" applyAlignment="1">
      <alignment vertical="center" wrapText="1"/>
    </xf>
    <xf numFmtId="10" fontId="6" fillId="2" borderId="1" xfId="7" applyNumberFormat="1" applyFont="1" applyFill="1" applyBorder="1" applyAlignment="1">
      <alignment vertical="center" wrapText="1"/>
    </xf>
    <xf numFmtId="179" fontId="1" fillId="2" borderId="1" xfId="6" applyNumberFormat="1" applyFont="1" applyFill="1" applyBorder="1" applyAlignment="1">
      <alignment horizontal="center" vertical="center" wrapText="1"/>
    </xf>
    <xf numFmtId="10" fontId="1" fillId="2" borderId="1" xfId="6" applyNumberFormat="1" applyFont="1" applyFill="1" applyBorder="1" applyAlignment="1">
      <alignment horizontal="center" vertical="center" wrapText="1"/>
    </xf>
    <xf numFmtId="0" fontId="1" fillId="7" borderId="1" xfId="6" applyFont="1" applyFill="1" applyBorder="1" applyAlignment="1">
      <alignment vertical="center" wrapText="1"/>
    </xf>
    <xf numFmtId="9" fontId="7" fillId="7" borderId="1" xfId="1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 wrapText="1"/>
    </xf>
    <xf numFmtId="0" fontId="9" fillId="0" borderId="1" xfId="13" applyFont="1" applyBorder="1" applyAlignment="1" applyProtection="1">
      <alignment horizontal="left" vertical="center" wrapText="1"/>
      <protection locked="0"/>
    </xf>
    <xf numFmtId="0" fontId="2" fillId="0" borderId="1" xfId="6" applyBorder="1" applyAlignment="1">
      <alignment vertical="center" wrapText="1"/>
    </xf>
    <xf numFmtId="183" fontId="2" fillId="0" borderId="1" xfId="6" applyNumberFormat="1" applyBorder="1" applyAlignment="1">
      <alignment vertical="center" wrapText="1"/>
    </xf>
    <xf numFmtId="0" fontId="2" fillId="0" borderId="1" xfId="6" applyBorder="1" applyAlignment="1">
      <alignment horizontal="left" vertical="center" wrapText="1"/>
    </xf>
    <xf numFmtId="0" fontId="0" fillId="5" borderId="1" xfId="0" applyFill="1" applyBorder="1" applyAlignment="1">
      <alignment vertical="center" wrapText="1"/>
    </xf>
    <xf numFmtId="184" fontId="5" fillId="0" borderId="1" xfId="6" applyNumberFormat="1" applyFont="1" applyBorder="1" applyAlignment="1">
      <alignment vertical="center" wrapText="1"/>
    </xf>
    <xf numFmtId="2" fontId="2" fillId="0" borderId="1" xfId="6" applyNumberFormat="1" applyBorder="1" applyAlignment="1">
      <alignment vertical="center" wrapText="1"/>
    </xf>
    <xf numFmtId="179" fontId="2" fillId="9" borderId="1" xfId="2" applyNumberFormat="1" applyFont="1" applyFill="1" applyBorder="1" applyAlignment="1">
      <alignment vertical="center" wrapText="1"/>
    </xf>
    <xf numFmtId="179" fontId="2" fillId="0" borderId="2" xfId="6" applyNumberFormat="1" applyBorder="1" applyAlignment="1">
      <alignment vertical="center" wrapText="1"/>
    </xf>
    <xf numFmtId="179" fontId="2" fillId="0" borderId="1" xfId="6" applyNumberFormat="1" applyBorder="1" applyAlignment="1">
      <alignment vertical="center" wrapText="1"/>
    </xf>
    <xf numFmtId="181" fontId="2" fillId="0" borderId="1" xfId="6" applyNumberFormat="1" applyBorder="1" applyAlignment="1">
      <alignment vertical="center" wrapText="1"/>
    </xf>
    <xf numFmtId="1" fontId="2" fillId="0" borderId="1" xfId="6" applyNumberFormat="1" applyBorder="1" applyAlignment="1">
      <alignment vertical="center" wrapText="1"/>
    </xf>
    <xf numFmtId="182" fontId="2" fillId="9" borderId="1" xfId="6" applyNumberFormat="1" applyFill="1" applyBorder="1" applyAlignment="1">
      <alignment vertical="center" wrapText="1"/>
    </xf>
    <xf numFmtId="1" fontId="2" fillId="9" borderId="1" xfId="6" applyNumberFormat="1" applyFill="1" applyBorder="1" applyAlignment="1">
      <alignment vertical="center" wrapText="1"/>
    </xf>
    <xf numFmtId="176" fontId="2" fillId="0" borderId="1" xfId="6" applyNumberFormat="1" applyBorder="1" applyAlignment="1">
      <alignment vertical="center" wrapText="1"/>
    </xf>
    <xf numFmtId="179" fontId="2" fillId="9" borderId="1" xfId="6" applyNumberFormat="1" applyFill="1" applyBorder="1" applyAlignment="1">
      <alignment vertical="center" wrapText="1"/>
    </xf>
    <xf numFmtId="10" fontId="2" fillId="0" borderId="1" xfId="6" applyNumberFormat="1" applyBorder="1" applyAlignment="1">
      <alignment vertical="center" wrapText="1"/>
    </xf>
    <xf numFmtId="10" fontId="2" fillId="9" borderId="1" xfId="10" applyNumberFormat="1" applyFont="1" applyFill="1" applyBorder="1" applyAlignment="1">
      <alignment vertical="center" wrapText="1"/>
    </xf>
    <xf numFmtId="179" fontId="5" fillId="5" borderId="1" xfId="6" applyNumberFormat="1" applyFont="1" applyFill="1" applyBorder="1" applyAlignment="1">
      <alignment horizontal="center" vertical="center" wrapText="1"/>
    </xf>
    <xf numFmtId="185" fontId="1" fillId="7" borderId="1" xfId="6" applyNumberFormat="1" applyFont="1" applyFill="1" applyBorder="1" applyAlignment="1">
      <alignment horizontal="center" vertical="center" wrapText="1"/>
    </xf>
    <xf numFmtId="185" fontId="2" fillId="0" borderId="1" xfId="6" applyNumberFormat="1" applyBorder="1" applyAlignment="1">
      <alignment vertical="center" wrapText="1"/>
    </xf>
    <xf numFmtId="0" fontId="2" fillId="0" borderId="1" xfId="6" applyBorder="1" applyAlignment="1">
      <alignment horizontal="center" vertical="center" wrapText="1"/>
    </xf>
    <xf numFmtId="0" fontId="2" fillId="0" borderId="1" xfId="6" applyBorder="1" applyAlignment="1">
      <alignment horizontal="center" vertical="center"/>
    </xf>
  </cellXfs>
  <cellStyles count="14">
    <cellStyle name="Currency 2" xfId="2" xr:uid="{00000000-0005-0000-0000-000031000000}"/>
    <cellStyle name="Currency 2 3 2" xfId="3" xr:uid="{00000000-0005-0000-0000-000032000000}"/>
    <cellStyle name="Currency 2 3 2 2" xfId="4" xr:uid="{00000000-0005-0000-0000-000033000000}"/>
    <cellStyle name="Currency_Sheet1 2" xfId="5" xr:uid="{00000000-0005-0000-0000-000034000000}"/>
    <cellStyle name="Normal 2" xfId="6" xr:uid="{00000000-0005-0000-0000-000035000000}"/>
    <cellStyle name="Normal 2 18 2" xfId="7" xr:uid="{00000000-0005-0000-0000-000036000000}"/>
    <cellStyle name="Normal 33" xfId="8" xr:uid="{00000000-0005-0000-0000-000037000000}"/>
    <cellStyle name="Normal_Copy of Request For Quote -- updated by VV on 043008 FINAL FINAL (4)" xfId="9" xr:uid="{00000000-0005-0000-0000-000038000000}"/>
    <cellStyle name="Percent 2" xfId="10" xr:uid="{00000000-0005-0000-0000-00003B000000}"/>
    <cellStyle name="Style 1" xfId="11" xr:uid="{00000000-0005-0000-0000-00003C000000}"/>
    <cellStyle name="百分比" xfId="1" builtinId="5"/>
    <cellStyle name="常规" xfId="0" builtinId="0"/>
    <cellStyle name="常规 8" xfId="12" xr:uid="{00000000-0005-0000-0000-00003D000000}"/>
    <cellStyle name="样式 1 2" xfId="13" xr:uid="{00000000-0005-0000-0000-00003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Lululin\Library\Containers\com.microsoft.Outlook\Data\tmp\Outlook%20Temp\Users\Lululin\Library\Containers\com.microsoft.Outlook\Data\tmp\Outlook%20Temp\Users\Lululin\Library\Containers\com.microsoft.Outlook\Data\tmp\Outlook%20Temp\Users\Lululin\Desktop\Adult%202025\Adele\&#26032;&#39068;&#33394;\192.168.20.8\Users\Lululin\Desktop\Adult%202025\Darcy\S:\Kristina%20Lance-Bedding\MYTEX\POS%202015\MYTEX%20FEB-MAR%20IMPORTS.xlsx?466E77EE" TargetMode="External"/><Relationship Id="rId1" Type="http://schemas.openxmlformats.org/officeDocument/2006/relationships/externalLinkPath" Target="file:///\\466E77EE\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SLard%20-%20Design/Customs%20Memo/Master%20Copy%20Quote%20Sheet%202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SLard%20-%20Design/Customs%20Memo/Master%20Copy%20Quote%20Sheet%202.xls?EC81C3A9" TargetMode="External"/><Relationship Id="rId1" Type="http://schemas.openxmlformats.org/officeDocument/2006/relationships/externalLinkPath" Target="file:///\\EC81C3A9\Master%20Copy%20Quote%20Sheet%202.xls" TargetMode="External"/></Relationships>
</file>

<file path=xl/externalLinks/_rels/externalLink1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zhangqing/&#26700;&#38754;/BBB/item%20set%20up/Final/BBB_Bombay_Cambay_Item%20Set%20Up_20111021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zhangqing/&#26700;&#38754;/BBB/item%20set%20up/Final/BBB_Bombay_Cambay_Item%20Set%20Up_20111021.XLS?CF6B6651" TargetMode="External"/><Relationship Id="rId1" Type="http://schemas.openxmlformats.org/officeDocument/2006/relationships/externalLinkPath" Target="file:///\\CF6B6651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Lululin\Library\Containers\com.microsoft.Outlook\Data\tmp\Outlook%20Temp\Users\Lululin\Library\Containers\com.microsoft.Outlook\Data\tmp\Outlook%20Temp\Users\Lululin\Library\Containers\com.microsoft.Outlook\Data\tmp\Outlook%20Temp\Users\Lululin\Desktop\Adult%202025\Adele\&#26032;&#39068;&#33394;\192.168.20.8\Users\Lululin\Desktop\Adult%202025\Darcy\D:\Documents%20and%20Settings\zhangqing\&#26700;&#38754;\BBB\item%20set%20up\Final\BBB_Bombay_Cambay_Item%20Set%20Up_20111021.XLS?34CE7094" TargetMode="External"/><Relationship Id="rId1" Type="http://schemas.openxmlformats.org/officeDocument/2006/relationships/externalLinkPath" Target="file:///\\34CE7094\BBB_Bombay_Cambay_Item%20Set%20Up_20111021.XLS" TargetMode="External"/></Relationships>
</file>

<file path=xl/externalLinks/_rels/externalLink1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joyce/customer/CS/CS%20stock%20list(ET)-081030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joyce/customer/CS/CS%20stock%20list(ET)-081030.xls?B75D3E19" TargetMode="External"/><Relationship Id="rId1" Type="http://schemas.openxmlformats.org/officeDocument/2006/relationships/externalLinkPath" Target="file:///\\B75D3E19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Users/ying.gu/AppData/Local/Microsoft/Windows/Temporary%20Internet%20Files/OLK784B/tex%20fleece%204-17-12%20(2)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Users/ying.gu/AppData/Local/Microsoft/Windows/Temporary%20Internet%20Files/OLK784B/tex%20fleece%204-17-12%20(2).xls?C76A8D11" TargetMode="External"/><Relationship Id="rId1" Type="http://schemas.openxmlformats.org/officeDocument/2006/relationships/externalLinkPath" Target="file:///\\C76A8D11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.lin/Desktop/&#36164;&#26009;/Commitment%20sheet%20format%202023.9.6.xlsx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.lin/Desktop/&#36164;&#26009;/Commitment%20sheet%20format%202023.9.6.xlsx?19E15951" TargetMode="External"/><Relationship Id="rId1" Type="http://schemas.openxmlformats.org/officeDocument/2006/relationships/externalLinkPath" Target="file:///\\19E15951\Commitment%20sheet%20format%202023.9.6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Adele/&#26032;&#39068;&#33394;/C:/Users/Minhas/AppData/Local/Microsoft/Windows/INetCache/Content.Outlook/VJ2E5VPJ/FA20%20BIG%20ONE%20JERSEY.xlsx" TargetMode="External"/><Relationship Id="rId1" Type="http://schemas.openxmlformats.org/officeDocument/2006/relationships/externalLinkPath" Target="/Users/Lululin/Desktop/Adult%202025/Adele/&#26032;&#39068;&#33394;/C:/Users/Minhas/AppData/Local/Microsoft/Windows/INetCache/Content.Outlook/VJ2E5VPJ/FA20%20BIG%20ONE%20JERSEY.xlsx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DVD/AppData/Local/Microsoft/Windows/Temporary%20Internet%20Files/Content.Outlook/UNTFDTPU/ITP%20-%20SP%20PROMO%205PC%20COMF-2.xlsx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DVD/AppData/Local/Microsoft/Windows/Temporary%20Internet%20Files/Content.Outlook/UNTFDTPU/ITP%20-%20SP%20PROMO%205PC%20COMF-2.xlsx?F6469200" TargetMode="External"/><Relationship Id="rId1" Type="http://schemas.openxmlformats.org/officeDocument/2006/relationships/externalLinkPath" Target="file:///\\F6469200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joyce/customer/CS/CS%20stock%20list(ET)-081030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joyce/customer/CS/CS%20stock%20list(ET)-081030.xls?6E2DE124" TargetMode="External"/><Relationship Id="rId1" Type="http://schemas.openxmlformats.org/officeDocument/2006/relationships/externalLinkPath" Target="file:///\\6E2DE124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kathy/Local%20Settings/Temporary%20Internet%20Files/Content.Outlook/JH9RZ0WZ/Final%20External%20Quote%20Sheet%20-Micro%20Mink%20DA%20Throw%20solid%20back-130912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kathy/Local%20Settings/Temporary%20Internet%20Files/Content.Outlook/JH9RZ0WZ/Final%20External%20Quote%20Sheet%20-Micro%20Mink%20DA%20Throw%20solid%20back-130912.xls?483E05FB" TargetMode="External"/><Relationship Id="rId1" Type="http://schemas.openxmlformats.org/officeDocument/2006/relationships/externalLinkPath" Target="file:///\\483E05FB\Final%20External%20Quote%20Sheet%20-Micro%20Mink%20DA%20Throw%20solid%20back-130912.xls" TargetMode="External"/></Relationships>
</file>

<file path=xl/externalLinks/_rels/externalLink8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beyond%20basic/Costing/Wal-Mart/WOW%20Sheeting/May%2024,%202012/WOW%20-%20120524%20-%205K%20-%20FOB%20-%2060x60-172x116%20-%20Sateen%20Weave%20-%20Cotton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beyond%20basic/Costing/Wal-Mart/WOW%20Sheeting/May%2024,%202012/WOW%20-%20120524%20-%205K%20-%20FOB%20-%2060x60-172x116%20-%20Sateen%20Weave%20-%20Cotton.xls?13B890D6" TargetMode="External"/><Relationship Id="rId1" Type="http://schemas.openxmlformats.org/officeDocument/2006/relationships/externalLinkPath" Target="file:///\\13B890D6\WOW%20-%20120524%20-%205K%20-%20FOB%20-%2060x60-172x116%20-%20Sateen%20Weave%20-%20Cotton.xls" TargetMode="External"/></Relationships>
</file>

<file path=xl/externalLinks/_rels/externalLink9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8ACE7EE/Temporary%20Inter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8ACE7EE/Temporary%20Inter?31C15323" TargetMode="External"/><Relationship Id="rId1" Type="http://schemas.openxmlformats.org/officeDocument/2006/relationships/externalLinkPath" Target="file:///\\31C15323\Temporary%20Int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A20 BIG ONE JERSEY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Quote Sheet"/>
      <sheetName val="example"/>
      <sheetName val="a"/>
      <sheetName val="Q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BG7"/>
  <sheetViews>
    <sheetView tabSelected="1" zoomScale="70" zoomScaleNormal="70" workbookViewId="0">
      <pane xSplit="2" ySplit="1" topLeftCell="C2" activePane="bottomRight" state="frozen"/>
      <selection pane="topRight"/>
      <selection pane="bottomLeft"/>
      <selection pane="bottomRight" activeCell="E2" sqref="E2"/>
    </sheetView>
  </sheetViews>
  <sheetFormatPr defaultColWidth="9.25" defaultRowHeight="13.5" x14ac:dyDescent="0.15"/>
  <cols>
    <col min="1" max="1" width="14.25" customWidth="1"/>
    <col min="2" max="2" width="36" customWidth="1"/>
    <col min="3" max="3" width="16.5" customWidth="1"/>
    <col min="4" max="4" width="21.75" customWidth="1"/>
    <col min="5" max="5" width="11.5" customWidth="1"/>
    <col min="6" max="6" width="15.875" customWidth="1"/>
    <col min="7" max="7" width="11.5" customWidth="1"/>
    <col min="8" max="8" width="19.75" customWidth="1"/>
    <col min="9" max="9" width="18.125" customWidth="1"/>
    <col min="10" max="10" width="53.375" customWidth="1"/>
    <col min="11" max="11" width="26.25" customWidth="1"/>
    <col min="12" max="12" width="31.625" customWidth="1"/>
    <col min="13" max="13" width="11" customWidth="1"/>
    <col min="14" max="15" width="12.5" customWidth="1"/>
    <col min="16" max="16" width="11.75" customWidth="1"/>
    <col min="17" max="17" width="9.875" customWidth="1"/>
    <col min="18" max="18" width="12.125" customWidth="1"/>
    <col min="19" max="19" width="11.5" customWidth="1"/>
    <col min="20" max="21" width="9.25" customWidth="1"/>
    <col min="22" max="22" width="19.75" customWidth="1"/>
    <col min="23" max="27" width="9.25" customWidth="1"/>
    <col min="28" max="28" width="14.375" customWidth="1"/>
    <col min="29" max="29" width="13.75" customWidth="1"/>
    <col min="30" max="30" width="11.75" customWidth="1"/>
    <col min="31" max="31" width="10.75" customWidth="1"/>
    <col min="32" max="32" width="16" customWidth="1"/>
    <col min="33" max="33" width="9.5" customWidth="1"/>
    <col min="34" max="37" width="9.25" customWidth="1"/>
    <col min="38" max="38" width="9.5" customWidth="1"/>
    <col min="39" max="39" width="9.25" customWidth="1"/>
    <col min="40" max="40" width="10.375" customWidth="1"/>
    <col min="41" max="41" width="14.625" customWidth="1"/>
    <col min="42" max="43" width="9.25" customWidth="1"/>
    <col min="44" max="44" width="11.375" customWidth="1"/>
    <col min="45" max="45" width="9.25" customWidth="1"/>
    <col min="46" max="46" width="14.125" customWidth="1"/>
    <col min="47" max="52" width="11.875" customWidth="1"/>
    <col min="53" max="53" width="14.25" customWidth="1"/>
    <col min="54" max="54" width="14.25" hidden="1" customWidth="1"/>
    <col min="55" max="55" width="12.875" hidden="1" customWidth="1"/>
    <col min="56" max="56" width="14.375" hidden="1" customWidth="1"/>
    <col min="58" max="58" width="14.375" customWidth="1"/>
    <col min="59" max="59" width="12.875" customWidth="1"/>
    <col min="61" max="61" width="10.5"/>
  </cols>
  <sheetData>
    <row r="1" spans="1:59" s="1" customFormat="1" ht="63.6" customHeight="1" x14ac:dyDescent="0.15">
      <c r="A1" s="2" t="s">
        <v>5</v>
      </c>
      <c r="B1" s="2" t="s">
        <v>6</v>
      </c>
      <c r="C1" s="3" t="s">
        <v>7</v>
      </c>
      <c r="D1" s="4" t="s">
        <v>1</v>
      </c>
      <c r="E1" s="4" t="s">
        <v>3</v>
      </c>
      <c r="F1" s="5" t="s">
        <v>8</v>
      </c>
      <c r="G1" s="3" t="s">
        <v>9</v>
      </c>
      <c r="H1" s="6" t="s">
        <v>10</v>
      </c>
      <c r="I1" s="6" t="s">
        <v>11</v>
      </c>
      <c r="J1" s="6" t="s">
        <v>12</v>
      </c>
      <c r="K1" s="6" t="s">
        <v>13</v>
      </c>
      <c r="L1" s="6" t="s">
        <v>14</v>
      </c>
      <c r="M1" s="6" t="s">
        <v>15</v>
      </c>
      <c r="N1" s="3" t="s">
        <v>16</v>
      </c>
      <c r="O1" s="3" t="s">
        <v>17</v>
      </c>
      <c r="P1" s="6" t="s">
        <v>18</v>
      </c>
      <c r="Q1" s="7" t="s">
        <v>19</v>
      </c>
      <c r="R1" s="8" t="s">
        <v>20</v>
      </c>
      <c r="S1" s="9" t="s">
        <v>21</v>
      </c>
      <c r="T1" s="10" t="s">
        <v>22</v>
      </c>
      <c r="U1" s="11" t="s">
        <v>23</v>
      </c>
      <c r="V1" s="12" t="s">
        <v>24</v>
      </c>
      <c r="W1" s="13" t="s">
        <v>25</v>
      </c>
      <c r="X1" s="13" t="s">
        <v>26</v>
      </c>
      <c r="Y1" s="13" t="s">
        <v>27</v>
      </c>
      <c r="Z1" s="14" t="s">
        <v>28</v>
      </c>
      <c r="AA1" s="15" t="s">
        <v>29</v>
      </c>
      <c r="AB1" s="16" t="s">
        <v>30</v>
      </c>
      <c r="AC1" s="17" t="s">
        <v>31</v>
      </c>
      <c r="AD1" s="2" t="s">
        <v>32</v>
      </c>
      <c r="AE1" s="18" t="s">
        <v>33</v>
      </c>
      <c r="AF1" s="2" t="s">
        <v>34</v>
      </c>
      <c r="AG1" s="19" t="s">
        <v>35</v>
      </c>
      <c r="AH1" s="18" t="s">
        <v>36</v>
      </c>
      <c r="AI1" s="18" t="s">
        <v>37</v>
      </c>
      <c r="AJ1" s="19" t="s">
        <v>38</v>
      </c>
      <c r="AK1" s="18" t="s">
        <v>39</v>
      </c>
      <c r="AL1" s="19" t="s">
        <v>40</v>
      </c>
      <c r="AM1" s="18" t="s">
        <v>41</v>
      </c>
      <c r="AN1" s="19" t="s">
        <v>42</v>
      </c>
      <c r="AO1" s="18" t="s">
        <v>43</v>
      </c>
      <c r="AP1" s="18" t="s">
        <v>44</v>
      </c>
      <c r="AQ1" s="12" t="s">
        <v>45</v>
      </c>
      <c r="AR1" s="19" t="s">
        <v>46</v>
      </c>
      <c r="AS1" s="18" t="s">
        <v>47</v>
      </c>
      <c r="AT1" s="18" t="s">
        <v>48</v>
      </c>
      <c r="AU1" s="20" t="s">
        <v>49</v>
      </c>
      <c r="AV1" s="21" t="s">
        <v>50</v>
      </c>
      <c r="AW1" s="20" t="s">
        <v>51</v>
      </c>
      <c r="AX1" s="20" t="s">
        <v>52</v>
      </c>
      <c r="AY1" s="22" t="s">
        <v>53</v>
      </c>
      <c r="AZ1" s="23" t="s">
        <v>54</v>
      </c>
      <c r="BA1" s="24" t="s">
        <v>55</v>
      </c>
      <c r="BB1" s="24" t="s">
        <v>56</v>
      </c>
      <c r="BC1" s="24" t="s">
        <v>57</v>
      </c>
      <c r="BD1" s="24" t="s">
        <v>58</v>
      </c>
      <c r="BF1" s="25" t="s">
        <v>15</v>
      </c>
      <c r="BG1" s="25" t="s">
        <v>59</v>
      </c>
    </row>
    <row r="2" spans="1:59" s="1" customFormat="1" ht="60.95" customHeight="1" x14ac:dyDescent="0.15">
      <c r="A2" s="26">
        <v>1</v>
      </c>
      <c r="B2" s="49"/>
      <c r="C2" s="49" t="s">
        <v>60</v>
      </c>
      <c r="D2" s="27" t="s">
        <v>2</v>
      </c>
      <c r="E2" s="28"/>
      <c r="F2" s="28" t="s">
        <v>4</v>
      </c>
      <c r="G2" s="28" t="s">
        <v>0</v>
      </c>
      <c r="H2" s="28" t="s">
        <v>61</v>
      </c>
      <c r="I2" s="28" t="s">
        <v>62</v>
      </c>
      <c r="J2" s="29" t="s">
        <v>63</v>
      </c>
      <c r="K2" s="28" t="s">
        <v>64</v>
      </c>
      <c r="L2" s="30" t="s">
        <v>65</v>
      </c>
      <c r="M2" s="28" t="s">
        <v>66</v>
      </c>
      <c r="N2" s="31"/>
      <c r="O2" s="31"/>
      <c r="P2" s="28" t="s">
        <v>67</v>
      </c>
      <c r="Q2" s="32"/>
      <c r="R2" s="33"/>
      <c r="S2" s="34">
        <v>20.13</v>
      </c>
      <c r="T2" s="35">
        <v>20.13</v>
      </c>
      <c r="U2" s="36"/>
      <c r="V2" s="28" t="s">
        <v>68</v>
      </c>
      <c r="W2" s="37">
        <v>31</v>
      </c>
      <c r="X2" s="37">
        <v>26</v>
      </c>
      <c r="Y2" s="37">
        <v>15</v>
      </c>
      <c r="Z2" s="33">
        <v>2</v>
      </c>
      <c r="AA2" s="38">
        <v>1</v>
      </c>
      <c r="AB2" s="39">
        <f t="shared" ref="AB2:AB7" si="0">IF(W2="","",W2*X2*Y2/1000000)</f>
        <v>1.209E-2</v>
      </c>
      <c r="AC2" s="40">
        <f t="shared" ref="AC2:AC7" si="1">IF(AA2="","",65/AB2*AA2)</f>
        <v>5376.3440860215051</v>
      </c>
      <c r="AD2" s="41">
        <v>3700</v>
      </c>
      <c r="AE2" s="42">
        <f t="shared" ref="AE2:AE7" si="2">IF(ISERROR(AD2/AC2),"",AD2/AC2)</f>
        <v>0.68820000000000003</v>
      </c>
      <c r="AF2" s="28" t="s">
        <v>69</v>
      </c>
      <c r="AG2" s="43">
        <f t="shared" ref="AG2:AG7" si="3">11.4%+10%</f>
        <v>0.21400000000000002</v>
      </c>
      <c r="AH2" s="42">
        <f t="shared" ref="AH2:AH7" si="4">IF(ISERROR(T2*AG2),"",T2*AG2)</f>
        <v>4.3078200000000004</v>
      </c>
      <c r="AI2" s="42">
        <f t="shared" ref="AI2:AI7" si="5">IF(ISERROR(T2+AE2+AH2),"",T2+AE2+AH2)</f>
        <v>25.126019999999997</v>
      </c>
      <c r="AJ2" s="43">
        <v>0.06</v>
      </c>
      <c r="AK2" s="42">
        <f t="shared" ref="AK2:AK7" si="6">IF(ISERROR(AW2*AJ2),"",AW2*AJ2)</f>
        <v>3.1425714285714283</v>
      </c>
      <c r="AL2" s="43">
        <v>0.1</v>
      </c>
      <c r="AM2" s="42">
        <f t="shared" ref="AM2:AM7" si="7">IF(ISERROR(AW2*AL2),"",AW2*AL2)</f>
        <v>5.2376190476190478</v>
      </c>
      <c r="AN2" s="43">
        <v>0.1</v>
      </c>
      <c r="AO2" s="42">
        <f t="shared" ref="AO2:AO7" si="8">IF(ISERROR(AW2*AN2),"",AW2*AN2)</f>
        <v>5.2376190476190478</v>
      </c>
      <c r="AP2" s="42">
        <f t="shared" ref="AP2:AP7" si="9">IF((AX2-AW2)&lt;2.5,2.5-(AX2-AW2),0)</f>
        <v>0</v>
      </c>
      <c r="AQ2" s="28"/>
      <c r="AR2" s="43"/>
      <c r="AS2" s="42">
        <f t="shared" ref="AS2:AS7" si="10">IF(ISERROR(AW2*AR2),"",AW2*AR2)</f>
        <v>0</v>
      </c>
      <c r="AT2" s="42">
        <f t="shared" ref="AT2:AT7" si="11">IF(ISERROR(AK2+AM2+AO2+AP2+AS2),"",AK2+AM2+AO2+AP2+AS2)</f>
        <v>13.617809523809523</v>
      </c>
      <c r="AU2" s="42">
        <f t="shared" ref="AU2:AU7" si="12">IF(ISERROR(AI2+AT2),"",AI2+AT2)</f>
        <v>38.743829523809524</v>
      </c>
      <c r="AV2" s="44">
        <f t="shared" ref="AV2:AV7" si="13">IF(ISERROR((AW2-AU2)/AW2),"",(AW2-AU2)/AW2)</f>
        <v>0.26027782525684151</v>
      </c>
      <c r="AW2" s="42">
        <f t="shared" ref="AW2:AW7" si="14">IF(AX2="","",AX2/1.05)</f>
        <v>52.376190476190473</v>
      </c>
      <c r="AX2" s="42">
        <f t="shared" ref="AX2:AX7" si="15">IF(ISERROR(AY2*(1-AZ2)),"",AY2*(1-AZ2))</f>
        <v>54.994999999999997</v>
      </c>
      <c r="AY2" s="45" t="s">
        <v>70</v>
      </c>
      <c r="AZ2" s="43">
        <v>0.5</v>
      </c>
      <c r="BA2" s="46">
        <f t="shared" ref="BA2:BA7" si="16">SUM(BB2:BD2)</f>
        <v>605</v>
      </c>
      <c r="BB2" s="47">
        <v>135</v>
      </c>
      <c r="BC2" s="47">
        <v>270</v>
      </c>
      <c r="BD2" s="28">
        <v>200</v>
      </c>
      <c r="BF2" s="25" t="s">
        <v>66</v>
      </c>
      <c r="BG2" s="48">
        <f>SUM(BA2:BA4)</f>
        <v>1290</v>
      </c>
    </row>
    <row r="3" spans="1:59" s="1" customFormat="1" ht="60.95" customHeight="1" x14ac:dyDescent="0.15">
      <c r="A3" s="26">
        <v>2</v>
      </c>
      <c r="B3" s="49"/>
      <c r="C3" s="49"/>
      <c r="D3" s="27" t="s">
        <v>2</v>
      </c>
      <c r="E3" s="28"/>
      <c r="F3" s="28" t="s">
        <v>4</v>
      </c>
      <c r="G3" s="28" t="s">
        <v>0</v>
      </c>
      <c r="H3" s="28" t="s">
        <v>61</v>
      </c>
      <c r="I3" s="28" t="s">
        <v>62</v>
      </c>
      <c r="J3" s="29" t="s">
        <v>63</v>
      </c>
      <c r="K3" s="28" t="s">
        <v>64</v>
      </c>
      <c r="L3" s="30" t="s">
        <v>71</v>
      </c>
      <c r="M3" s="28" t="s">
        <v>66</v>
      </c>
      <c r="N3" s="31"/>
      <c r="O3" s="31"/>
      <c r="P3" s="28" t="s">
        <v>67</v>
      </c>
      <c r="Q3" s="32"/>
      <c r="R3" s="33"/>
      <c r="S3" s="34">
        <v>23.18</v>
      </c>
      <c r="T3" s="35">
        <v>23.18</v>
      </c>
      <c r="U3" s="36"/>
      <c r="V3" s="28" t="s">
        <v>68</v>
      </c>
      <c r="W3" s="37">
        <v>31</v>
      </c>
      <c r="X3" s="37">
        <v>26</v>
      </c>
      <c r="Y3" s="37">
        <v>16</v>
      </c>
      <c r="Z3" s="33">
        <v>2</v>
      </c>
      <c r="AA3" s="38">
        <v>1</v>
      </c>
      <c r="AB3" s="39">
        <f t="shared" si="0"/>
        <v>1.2895999999999999E-2</v>
      </c>
      <c r="AC3" s="40">
        <f t="shared" si="1"/>
        <v>5040.3225806451619</v>
      </c>
      <c r="AD3" s="41">
        <v>3700</v>
      </c>
      <c r="AE3" s="42">
        <f t="shared" si="2"/>
        <v>0.73407999999999995</v>
      </c>
      <c r="AF3" s="28" t="s">
        <v>69</v>
      </c>
      <c r="AG3" s="43">
        <f t="shared" si="3"/>
        <v>0.21400000000000002</v>
      </c>
      <c r="AH3" s="42">
        <f t="shared" si="4"/>
        <v>4.9605200000000007</v>
      </c>
      <c r="AI3" s="42">
        <f t="shared" si="5"/>
        <v>28.874600000000001</v>
      </c>
      <c r="AJ3" s="43">
        <v>0.06</v>
      </c>
      <c r="AK3" s="42">
        <f t="shared" si="6"/>
        <v>3.714</v>
      </c>
      <c r="AL3" s="43">
        <v>0.1</v>
      </c>
      <c r="AM3" s="42">
        <f t="shared" si="7"/>
        <v>6.19</v>
      </c>
      <c r="AN3" s="43">
        <v>0.1</v>
      </c>
      <c r="AO3" s="42">
        <f t="shared" si="8"/>
        <v>6.19</v>
      </c>
      <c r="AP3" s="42">
        <f t="shared" si="9"/>
        <v>0</v>
      </c>
      <c r="AQ3" s="28"/>
      <c r="AR3" s="43"/>
      <c r="AS3" s="42">
        <f t="shared" si="10"/>
        <v>0</v>
      </c>
      <c r="AT3" s="42">
        <f t="shared" si="11"/>
        <v>16.094000000000001</v>
      </c>
      <c r="AU3" s="42">
        <f t="shared" si="12"/>
        <v>44.968600000000002</v>
      </c>
      <c r="AV3" s="44">
        <f t="shared" si="13"/>
        <v>0.27352827140549268</v>
      </c>
      <c r="AW3" s="42">
        <f t="shared" si="14"/>
        <v>61.9</v>
      </c>
      <c r="AX3" s="42">
        <f t="shared" si="15"/>
        <v>64.995000000000005</v>
      </c>
      <c r="AY3" s="45" t="s">
        <v>72</v>
      </c>
      <c r="AZ3" s="43">
        <v>0.5</v>
      </c>
      <c r="BA3" s="46">
        <f t="shared" si="16"/>
        <v>448</v>
      </c>
      <c r="BB3" s="47">
        <v>98</v>
      </c>
      <c r="BC3" s="47">
        <v>230</v>
      </c>
      <c r="BD3" s="28">
        <v>120</v>
      </c>
      <c r="BF3" s="25" t="s">
        <v>73</v>
      </c>
      <c r="BG3" s="48">
        <f>SUM(BA5:BA7)</f>
        <v>904</v>
      </c>
    </row>
    <row r="4" spans="1:59" s="1" customFormat="1" ht="60.95" customHeight="1" x14ac:dyDescent="0.15">
      <c r="A4" s="26">
        <v>3</v>
      </c>
      <c r="B4" s="49"/>
      <c r="C4" s="49"/>
      <c r="D4" s="27" t="s">
        <v>2</v>
      </c>
      <c r="E4" s="28"/>
      <c r="F4" s="28" t="s">
        <v>4</v>
      </c>
      <c r="G4" s="28" t="s">
        <v>0</v>
      </c>
      <c r="H4" s="28" t="s">
        <v>61</v>
      </c>
      <c r="I4" s="28" t="s">
        <v>62</v>
      </c>
      <c r="J4" s="29" t="s">
        <v>63</v>
      </c>
      <c r="K4" s="28" t="s">
        <v>64</v>
      </c>
      <c r="L4" s="28" t="s">
        <v>74</v>
      </c>
      <c r="M4" s="28" t="s">
        <v>66</v>
      </c>
      <c r="N4" s="31"/>
      <c r="O4" s="31"/>
      <c r="P4" s="28" t="s">
        <v>67</v>
      </c>
      <c r="Q4" s="32"/>
      <c r="R4" s="33"/>
      <c r="S4" s="34">
        <v>23.77</v>
      </c>
      <c r="T4" s="35">
        <v>23.77</v>
      </c>
      <c r="U4" s="36"/>
      <c r="V4" s="28" t="s">
        <v>68</v>
      </c>
      <c r="W4" s="37">
        <v>31</v>
      </c>
      <c r="X4" s="37">
        <v>26</v>
      </c>
      <c r="Y4" s="37">
        <v>17</v>
      </c>
      <c r="Z4" s="33">
        <v>2</v>
      </c>
      <c r="AA4" s="38">
        <v>1</v>
      </c>
      <c r="AB4" s="39">
        <f t="shared" si="0"/>
        <v>1.3702000000000001E-2</v>
      </c>
      <c r="AC4" s="40">
        <f t="shared" si="1"/>
        <v>4743.833017077799</v>
      </c>
      <c r="AD4" s="41">
        <v>3700</v>
      </c>
      <c r="AE4" s="42">
        <f t="shared" si="2"/>
        <v>0.77995999999999999</v>
      </c>
      <c r="AF4" s="28" t="s">
        <v>69</v>
      </c>
      <c r="AG4" s="43">
        <f t="shared" si="3"/>
        <v>0.21400000000000002</v>
      </c>
      <c r="AH4" s="42">
        <f t="shared" si="4"/>
        <v>5.0867800000000001</v>
      </c>
      <c r="AI4" s="42">
        <f t="shared" si="5"/>
        <v>29.63674</v>
      </c>
      <c r="AJ4" s="43">
        <v>0.06</v>
      </c>
      <c r="AK4" s="42">
        <f t="shared" si="6"/>
        <v>3.8568571428571428</v>
      </c>
      <c r="AL4" s="43">
        <v>0.1</v>
      </c>
      <c r="AM4" s="42">
        <f t="shared" si="7"/>
        <v>6.4280952380952385</v>
      </c>
      <c r="AN4" s="43">
        <v>0.1</v>
      </c>
      <c r="AO4" s="42">
        <f t="shared" si="8"/>
        <v>6.4280952380952385</v>
      </c>
      <c r="AP4" s="42">
        <f t="shared" si="9"/>
        <v>0</v>
      </c>
      <c r="AQ4" s="28"/>
      <c r="AR4" s="43"/>
      <c r="AS4" s="42">
        <f t="shared" si="10"/>
        <v>0</v>
      </c>
      <c r="AT4" s="42">
        <f t="shared" si="11"/>
        <v>16.713047619047622</v>
      </c>
      <c r="AU4" s="42">
        <f t="shared" si="12"/>
        <v>46.349787619047618</v>
      </c>
      <c r="AV4" s="44">
        <f t="shared" si="13"/>
        <v>0.27894989258463598</v>
      </c>
      <c r="AW4" s="42">
        <f t="shared" si="14"/>
        <v>64.280952380952385</v>
      </c>
      <c r="AX4" s="42">
        <f t="shared" si="15"/>
        <v>67.495000000000005</v>
      </c>
      <c r="AY4" s="45" t="s">
        <v>75</v>
      </c>
      <c r="AZ4" s="43">
        <v>0.5</v>
      </c>
      <c r="BA4" s="46">
        <f t="shared" si="16"/>
        <v>237</v>
      </c>
      <c r="BB4" s="47">
        <v>37</v>
      </c>
      <c r="BC4" s="47">
        <v>160</v>
      </c>
      <c r="BD4" s="28">
        <v>40</v>
      </c>
      <c r="BF4" s="25" t="s">
        <v>76</v>
      </c>
      <c r="BG4" s="46">
        <f>SUM(BG2:BG3)</f>
        <v>2194</v>
      </c>
    </row>
    <row r="5" spans="1:59" s="1" customFormat="1" ht="60.95" customHeight="1" x14ac:dyDescent="0.15">
      <c r="A5" s="26">
        <v>4</v>
      </c>
      <c r="B5" s="49"/>
      <c r="C5" s="49" t="s">
        <v>60</v>
      </c>
      <c r="D5" s="27" t="s">
        <v>2</v>
      </c>
      <c r="E5" s="28"/>
      <c r="F5" s="28" t="s">
        <v>4</v>
      </c>
      <c r="G5" s="28" t="s">
        <v>0</v>
      </c>
      <c r="H5" s="28" t="s">
        <v>61</v>
      </c>
      <c r="I5" s="28" t="s">
        <v>62</v>
      </c>
      <c r="J5" s="29" t="s">
        <v>63</v>
      </c>
      <c r="K5" s="28" t="s">
        <v>64</v>
      </c>
      <c r="L5" s="30" t="s">
        <v>65</v>
      </c>
      <c r="M5" s="28" t="s">
        <v>73</v>
      </c>
      <c r="N5" s="31"/>
      <c r="O5" s="31"/>
      <c r="P5" s="28" t="s">
        <v>67</v>
      </c>
      <c r="Q5" s="32"/>
      <c r="R5" s="33"/>
      <c r="S5" s="34">
        <v>20.13</v>
      </c>
      <c r="T5" s="35">
        <v>20.13</v>
      </c>
      <c r="U5" s="36"/>
      <c r="V5" s="28" t="s">
        <v>68</v>
      </c>
      <c r="W5" s="37">
        <v>31</v>
      </c>
      <c r="X5" s="37">
        <v>26</v>
      </c>
      <c r="Y5" s="37">
        <v>15</v>
      </c>
      <c r="Z5" s="33">
        <v>2</v>
      </c>
      <c r="AA5" s="38">
        <v>1</v>
      </c>
      <c r="AB5" s="39">
        <f t="shared" si="0"/>
        <v>1.209E-2</v>
      </c>
      <c r="AC5" s="40">
        <f t="shared" si="1"/>
        <v>5376.3440860215051</v>
      </c>
      <c r="AD5" s="41">
        <v>3700</v>
      </c>
      <c r="AE5" s="42">
        <f t="shared" si="2"/>
        <v>0.68820000000000003</v>
      </c>
      <c r="AF5" s="28" t="s">
        <v>69</v>
      </c>
      <c r="AG5" s="43">
        <f t="shared" si="3"/>
        <v>0.21400000000000002</v>
      </c>
      <c r="AH5" s="42">
        <f t="shared" si="4"/>
        <v>4.3078200000000004</v>
      </c>
      <c r="AI5" s="42">
        <f t="shared" si="5"/>
        <v>25.126019999999997</v>
      </c>
      <c r="AJ5" s="43">
        <v>0.06</v>
      </c>
      <c r="AK5" s="42">
        <f t="shared" si="6"/>
        <v>3.1425714285714283</v>
      </c>
      <c r="AL5" s="43">
        <v>0.1</v>
      </c>
      <c r="AM5" s="42">
        <f t="shared" si="7"/>
        <v>5.2376190476190478</v>
      </c>
      <c r="AN5" s="43">
        <v>0.1</v>
      </c>
      <c r="AO5" s="42">
        <f t="shared" si="8"/>
        <v>5.2376190476190478</v>
      </c>
      <c r="AP5" s="42">
        <f t="shared" si="9"/>
        <v>0</v>
      </c>
      <c r="AQ5" s="28"/>
      <c r="AR5" s="43"/>
      <c r="AS5" s="42">
        <f t="shared" si="10"/>
        <v>0</v>
      </c>
      <c r="AT5" s="42">
        <f t="shared" si="11"/>
        <v>13.617809523809523</v>
      </c>
      <c r="AU5" s="42">
        <f t="shared" si="12"/>
        <v>38.743829523809524</v>
      </c>
      <c r="AV5" s="44">
        <f t="shared" si="13"/>
        <v>0.26027782525684151</v>
      </c>
      <c r="AW5" s="42">
        <f t="shared" si="14"/>
        <v>52.376190476190473</v>
      </c>
      <c r="AX5" s="42">
        <f t="shared" si="15"/>
        <v>54.994999999999997</v>
      </c>
      <c r="AY5" s="45" t="s">
        <v>70</v>
      </c>
      <c r="AZ5" s="43">
        <v>0.5</v>
      </c>
      <c r="BA5" s="46">
        <f t="shared" si="16"/>
        <v>428</v>
      </c>
      <c r="BB5" s="47">
        <v>108</v>
      </c>
      <c r="BC5" s="47">
        <v>200</v>
      </c>
      <c r="BD5" s="28">
        <v>120</v>
      </c>
    </row>
    <row r="6" spans="1:59" s="1" customFormat="1" ht="60.95" customHeight="1" x14ac:dyDescent="0.15">
      <c r="A6" s="26">
        <v>5</v>
      </c>
      <c r="B6" s="49"/>
      <c r="C6" s="49"/>
      <c r="D6" s="27" t="s">
        <v>2</v>
      </c>
      <c r="E6" s="28"/>
      <c r="F6" s="28" t="s">
        <v>4</v>
      </c>
      <c r="G6" s="28" t="s">
        <v>0</v>
      </c>
      <c r="H6" s="28" t="s">
        <v>61</v>
      </c>
      <c r="I6" s="28" t="s">
        <v>62</v>
      </c>
      <c r="J6" s="29" t="s">
        <v>63</v>
      </c>
      <c r="K6" s="28" t="s">
        <v>64</v>
      </c>
      <c r="L6" s="30" t="s">
        <v>71</v>
      </c>
      <c r="M6" s="28" t="s">
        <v>73</v>
      </c>
      <c r="N6" s="31"/>
      <c r="O6" s="31"/>
      <c r="P6" s="28" t="s">
        <v>67</v>
      </c>
      <c r="Q6" s="32"/>
      <c r="R6" s="33"/>
      <c r="S6" s="34">
        <v>23.18</v>
      </c>
      <c r="T6" s="35">
        <v>23.18</v>
      </c>
      <c r="U6" s="36"/>
      <c r="V6" s="28" t="s">
        <v>68</v>
      </c>
      <c r="W6" s="37">
        <v>31</v>
      </c>
      <c r="X6" s="37">
        <v>26</v>
      </c>
      <c r="Y6" s="37">
        <v>16</v>
      </c>
      <c r="Z6" s="33">
        <v>2</v>
      </c>
      <c r="AA6" s="38">
        <v>1</v>
      </c>
      <c r="AB6" s="39">
        <f t="shared" si="0"/>
        <v>1.2895999999999999E-2</v>
      </c>
      <c r="AC6" s="40">
        <f t="shared" si="1"/>
        <v>5040.3225806451619</v>
      </c>
      <c r="AD6" s="41">
        <v>3700</v>
      </c>
      <c r="AE6" s="42">
        <f t="shared" si="2"/>
        <v>0.73407999999999995</v>
      </c>
      <c r="AF6" s="28" t="s">
        <v>69</v>
      </c>
      <c r="AG6" s="43">
        <f t="shared" si="3"/>
        <v>0.21400000000000002</v>
      </c>
      <c r="AH6" s="42">
        <f t="shared" si="4"/>
        <v>4.9605200000000007</v>
      </c>
      <c r="AI6" s="42">
        <f t="shared" si="5"/>
        <v>28.874600000000001</v>
      </c>
      <c r="AJ6" s="43">
        <v>0.06</v>
      </c>
      <c r="AK6" s="42">
        <f t="shared" si="6"/>
        <v>3.714</v>
      </c>
      <c r="AL6" s="43">
        <v>0.1</v>
      </c>
      <c r="AM6" s="42">
        <f t="shared" si="7"/>
        <v>6.19</v>
      </c>
      <c r="AN6" s="43">
        <v>0.1</v>
      </c>
      <c r="AO6" s="42">
        <f t="shared" si="8"/>
        <v>6.19</v>
      </c>
      <c r="AP6" s="42">
        <f t="shared" si="9"/>
        <v>0</v>
      </c>
      <c r="AQ6" s="28"/>
      <c r="AR6" s="43"/>
      <c r="AS6" s="42">
        <f t="shared" si="10"/>
        <v>0</v>
      </c>
      <c r="AT6" s="42">
        <f t="shared" si="11"/>
        <v>16.094000000000001</v>
      </c>
      <c r="AU6" s="42">
        <f t="shared" si="12"/>
        <v>44.968600000000002</v>
      </c>
      <c r="AV6" s="44">
        <f t="shared" si="13"/>
        <v>0.27352827140549268</v>
      </c>
      <c r="AW6" s="42">
        <f t="shared" si="14"/>
        <v>61.9</v>
      </c>
      <c r="AX6" s="42">
        <f t="shared" si="15"/>
        <v>64.995000000000005</v>
      </c>
      <c r="AY6" s="45" t="s">
        <v>72</v>
      </c>
      <c r="AZ6" s="43">
        <v>0.5</v>
      </c>
      <c r="BA6" s="46">
        <f t="shared" si="16"/>
        <v>339</v>
      </c>
      <c r="BB6" s="47">
        <v>79</v>
      </c>
      <c r="BC6" s="47">
        <v>190</v>
      </c>
      <c r="BD6" s="28">
        <v>70</v>
      </c>
    </row>
    <row r="7" spans="1:59" s="1" customFormat="1" ht="60.95" customHeight="1" x14ac:dyDescent="0.15">
      <c r="A7" s="26">
        <v>6</v>
      </c>
      <c r="B7" s="49"/>
      <c r="C7" s="49"/>
      <c r="D7" s="27" t="s">
        <v>2</v>
      </c>
      <c r="E7" s="28"/>
      <c r="F7" s="28" t="s">
        <v>4</v>
      </c>
      <c r="G7" s="28" t="s">
        <v>0</v>
      </c>
      <c r="H7" s="28" t="s">
        <v>61</v>
      </c>
      <c r="I7" s="28" t="s">
        <v>62</v>
      </c>
      <c r="J7" s="29" t="s">
        <v>63</v>
      </c>
      <c r="K7" s="28" t="s">
        <v>64</v>
      </c>
      <c r="L7" s="28" t="s">
        <v>74</v>
      </c>
      <c r="M7" s="28" t="s">
        <v>73</v>
      </c>
      <c r="N7" s="31"/>
      <c r="O7" s="31"/>
      <c r="P7" s="28" t="s">
        <v>67</v>
      </c>
      <c r="Q7" s="32"/>
      <c r="R7" s="33"/>
      <c r="S7" s="34">
        <v>23.77</v>
      </c>
      <c r="T7" s="35">
        <v>23.77</v>
      </c>
      <c r="U7" s="36"/>
      <c r="V7" s="28" t="s">
        <v>68</v>
      </c>
      <c r="W7" s="37">
        <v>31</v>
      </c>
      <c r="X7" s="37">
        <v>26</v>
      </c>
      <c r="Y7" s="37">
        <v>17</v>
      </c>
      <c r="Z7" s="33">
        <v>2</v>
      </c>
      <c r="AA7" s="38">
        <v>1</v>
      </c>
      <c r="AB7" s="39">
        <f t="shared" si="0"/>
        <v>1.3702000000000001E-2</v>
      </c>
      <c r="AC7" s="40">
        <f t="shared" si="1"/>
        <v>4743.833017077799</v>
      </c>
      <c r="AD7" s="41">
        <v>3700</v>
      </c>
      <c r="AE7" s="42">
        <f t="shared" si="2"/>
        <v>0.77995999999999999</v>
      </c>
      <c r="AF7" s="28" t="s">
        <v>69</v>
      </c>
      <c r="AG7" s="43">
        <f t="shared" si="3"/>
        <v>0.21400000000000002</v>
      </c>
      <c r="AH7" s="42">
        <f t="shared" si="4"/>
        <v>5.0867800000000001</v>
      </c>
      <c r="AI7" s="42">
        <f t="shared" si="5"/>
        <v>29.63674</v>
      </c>
      <c r="AJ7" s="43">
        <v>0.06</v>
      </c>
      <c r="AK7" s="42">
        <f t="shared" si="6"/>
        <v>3.8568571428571428</v>
      </c>
      <c r="AL7" s="43">
        <v>0.1</v>
      </c>
      <c r="AM7" s="42">
        <f t="shared" si="7"/>
        <v>6.4280952380952385</v>
      </c>
      <c r="AN7" s="43">
        <v>0.1</v>
      </c>
      <c r="AO7" s="42">
        <f t="shared" si="8"/>
        <v>6.4280952380952385</v>
      </c>
      <c r="AP7" s="42">
        <f t="shared" si="9"/>
        <v>0</v>
      </c>
      <c r="AQ7" s="28"/>
      <c r="AR7" s="43"/>
      <c r="AS7" s="42">
        <f t="shared" si="10"/>
        <v>0</v>
      </c>
      <c r="AT7" s="42">
        <f t="shared" si="11"/>
        <v>16.713047619047622</v>
      </c>
      <c r="AU7" s="42">
        <f t="shared" si="12"/>
        <v>46.349787619047618</v>
      </c>
      <c r="AV7" s="44">
        <f t="shared" si="13"/>
        <v>0.27894989258463598</v>
      </c>
      <c r="AW7" s="42">
        <f t="shared" si="14"/>
        <v>64.280952380952385</v>
      </c>
      <c r="AX7" s="42">
        <f t="shared" si="15"/>
        <v>67.495000000000005</v>
      </c>
      <c r="AY7" s="45" t="s">
        <v>75</v>
      </c>
      <c r="AZ7" s="43">
        <v>0.5</v>
      </c>
      <c r="BA7" s="46">
        <f t="shared" si="16"/>
        <v>137</v>
      </c>
      <c r="BB7" s="47">
        <v>27</v>
      </c>
      <c r="BC7" s="47">
        <v>90</v>
      </c>
      <c r="BD7" s="28">
        <v>20</v>
      </c>
    </row>
  </sheetData>
  <protectedRanges>
    <protectedRange sqref="Z2:AX2 AH3:AX7 P2:V4 AZ2:AZ7 E2:E7 B2:B7 P5:R7 M2:M7 T5:U7 AA5:AE7 AA4:AF4 AA3:AG3 Z3:Z7" name="Range1"/>
    <protectedRange sqref="K2:K4" name="Range1_1"/>
    <protectedRange sqref="C2:C7" name="Range1_2"/>
    <protectedRange sqref="AY2:AY4" name="Range1_3"/>
    <protectedRange sqref="N2:O7" name="Range1_5"/>
  </protectedRanges>
  <mergeCells count="4">
    <mergeCell ref="B2:B4"/>
    <mergeCell ref="B5:B7"/>
    <mergeCell ref="C2:C4"/>
    <mergeCell ref="C5:C7"/>
  </mergeCells>
  <phoneticPr fontId="12" type="noConversion"/>
  <dataValidations count="1">
    <dataValidation type="list" allowBlank="1" showInputMessage="1" showErrorMessage="1" sqref="E3:E4 E6:E7 P2:P7" xr:uid="{00000000-0002-0000-0100-000002000000}"/>
  </dataValidations>
  <pageMargins left="0.75" right="0.75" top="1" bottom="1" header="0.5" footer="0.5"/>
  <ignoredErrors>
    <ignoredError sqref="AY2:AY7" numberStoredAsText="1"/>
  </ignoredErrors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#REF!</xm:f>
          </x14:formula1>
          <xm:sqref>E2 E5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D2:D7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F2:F7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V2:V7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omments xmlns="https://web.wps.cn/et/2018/main" xmlns:s="http://schemas.openxmlformats.org/spreadsheetml/2006/main">
  <commentList sheetStid="9">
    <comment s:ref="C3" rgbClr="102E4E"/>
    <comment s:ref="C4" rgbClr="102E4E"/>
    <comment s:ref="A6" rgbClr="102E4E"/>
  </commentList>
  <commentList sheetStid="19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  <comment s:ref="AX3" rgbClr="42C546"/>
  </commentList>
  <commentList sheetStid="7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  <comment s:ref="AX3" rgbClr="42C546"/>
  </commentList>
</comments>
</file>

<file path=customXml/item2.xml><?xml version="1.0" encoding="utf-8"?>
<allowEditUser xmlns="https://web.wps.cn/et/2018/main" xmlns:s="http://schemas.openxmlformats.org/spreadsheetml/2006/main" hasInvisiblePropRange="0">
  <rangeList sheetStid="9" master="" otherUserPermission="visible">
    <arrUserId title="区域1_1" rangeCreator="" othersAccessPermission="edit"/>
  </rangeList>
  <rangeList sheetStid="7" master="" otherUserPermission="visible">
    <arrUserId title="Range1" rangeCreator="" othersAccessPermission="edit"/>
    <arrUserId title="Range1_1" rangeCreator="" othersAccessPermission="edit"/>
    <arrUserId title="Range1_2" rangeCreator="" othersAccessPermission="edit"/>
    <arrUserId title="Range1_3" rangeCreator="" othersAccessPermission="edit"/>
    <arrUserId title="Range1_5" rangeCreator="" othersAccessPermission="edit"/>
  </rangeList>
  <rangeList sheetStid="20" master="" otherUserPermission="visible"/>
  <rangeList sheetStid="21" master="" otherUserPermission="visible"/>
  <rangeList sheetStid="10" master="" otherUserPermission="visible"/>
  <rangeList sheetStid="11" master="" otherUserPermission="visible"/>
</allowEditUser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彭萍萍</dc:creator>
  <cp:lastModifiedBy>张莉</cp:lastModifiedBy>
  <dcterms:created xsi:type="dcterms:W3CDTF">2024-02-10T06:17:00Z</dcterms:created>
  <dcterms:modified xsi:type="dcterms:W3CDTF">2026-04-29T03:50:49Z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CA8DC2ACA58B4651B3410F97550E9B76_12</vt:lpwstr>
  </property>
  <property fmtid="{D5CDD505-2E9C-101B-9397-08002B2CF9AE}" pid="4" name="CalculationRule">
    <vt:i4>0</vt:i4>
  </property>
</Properties>
</file>