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E31" i="1" l="1"/>
  <c r="BA31" i="1"/>
  <c r="AX31" i="1" s="1"/>
  <c r="AT31" i="1"/>
  <c r="AQ31" i="1"/>
  <c r="AO31" i="1"/>
  <c r="AM31" i="1"/>
  <c r="AU31" i="1" s="1"/>
  <c r="AJ31" i="1"/>
  <c r="AE31" i="1"/>
  <c r="AG31" i="1" s="1"/>
  <c r="AK31" i="1" s="1"/>
  <c r="AD31" i="1"/>
  <c r="S31" i="1"/>
  <c r="U31" i="1" s="1"/>
  <c r="BE30" i="1"/>
  <c r="BA30" i="1"/>
  <c r="AX30" i="1"/>
  <c r="AT30" i="1"/>
  <c r="AQ30" i="1"/>
  <c r="AO30" i="1"/>
  <c r="AM30" i="1"/>
  <c r="AU30" i="1" s="1"/>
  <c r="AJ30" i="1"/>
  <c r="AE30" i="1"/>
  <c r="AG30" i="1" s="1"/>
  <c r="AK30" i="1" s="1"/>
  <c r="AV30" i="1" s="1"/>
  <c r="AD30" i="1"/>
  <c r="S30" i="1"/>
  <c r="U30" i="1" s="1"/>
  <c r="BE29" i="1"/>
  <c r="BA29" i="1"/>
  <c r="AX29" i="1"/>
  <c r="AT29" i="1"/>
  <c r="AQ29" i="1"/>
  <c r="AO29" i="1"/>
  <c r="AM29" i="1"/>
  <c r="AU29" i="1" s="1"/>
  <c r="AJ29" i="1"/>
  <c r="AK29" i="1" s="1"/>
  <c r="AV29" i="1" s="1"/>
  <c r="AD29" i="1"/>
  <c r="AE29" i="1" s="1"/>
  <c r="AG29" i="1" s="1"/>
  <c r="U29" i="1"/>
  <c r="S29" i="1"/>
  <c r="BE28" i="1"/>
  <c r="BA28" i="1"/>
  <c r="AX28" i="1"/>
  <c r="AT28" i="1"/>
  <c r="AQ28" i="1"/>
  <c r="AO28" i="1"/>
  <c r="AM28" i="1"/>
  <c r="AU28" i="1" s="1"/>
  <c r="AV28" i="1" s="1"/>
  <c r="AJ28" i="1"/>
  <c r="AG28" i="1"/>
  <c r="AK28" i="1" s="1"/>
  <c r="AD28" i="1"/>
  <c r="AE28" i="1" s="1"/>
  <c r="U28" i="1"/>
  <c r="S28" i="1"/>
  <c r="BE27" i="1"/>
  <c r="BA27" i="1"/>
  <c r="AX27" i="1" s="1"/>
  <c r="AT27" i="1"/>
  <c r="AQ27" i="1"/>
  <c r="AO27" i="1"/>
  <c r="AM27" i="1"/>
  <c r="AU27" i="1" s="1"/>
  <c r="AJ27" i="1"/>
  <c r="AG27" i="1"/>
  <c r="AK27" i="1" s="1"/>
  <c r="AV27" i="1" s="1"/>
  <c r="AE27" i="1"/>
  <c r="AD27" i="1"/>
  <c r="S27" i="1"/>
  <c r="U27" i="1" s="1"/>
  <c r="BE26" i="1"/>
  <c r="BA26" i="1"/>
  <c r="AX26" i="1" s="1"/>
  <c r="AT26" i="1"/>
  <c r="AQ26" i="1"/>
  <c r="AO26" i="1"/>
  <c r="AM26" i="1"/>
  <c r="AU26" i="1" s="1"/>
  <c r="AJ26" i="1"/>
  <c r="AD26" i="1"/>
  <c r="AE26" i="1" s="1"/>
  <c r="AG26" i="1" s="1"/>
  <c r="AK26" i="1" s="1"/>
  <c r="AV26" i="1" s="1"/>
  <c r="S26" i="1"/>
  <c r="U26" i="1" s="1"/>
  <c r="BE25" i="1"/>
  <c r="BA25" i="1"/>
  <c r="AX25" i="1"/>
  <c r="AT25" i="1"/>
  <c r="AQ25" i="1"/>
  <c r="AO25" i="1"/>
  <c r="AM25" i="1"/>
  <c r="AK25" i="1"/>
  <c r="AJ25" i="1"/>
  <c r="AD25" i="1"/>
  <c r="AE25" i="1" s="1"/>
  <c r="AG25" i="1" s="1"/>
  <c r="U25" i="1"/>
  <c r="S25" i="1"/>
  <c r="BE24" i="1"/>
  <c r="BA24" i="1"/>
  <c r="AX24" i="1"/>
  <c r="AT24" i="1"/>
  <c r="AQ24" i="1"/>
  <c r="AO24" i="1"/>
  <c r="AM24" i="1"/>
  <c r="AJ24" i="1"/>
  <c r="AD24" i="1"/>
  <c r="AE24" i="1" s="1"/>
  <c r="AG24" i="1" s="1"/>
  <c r="AK24" i="1" s="1"/>
  <c r="S24" i="1"/>
  <c r="U24" i="1" s="1"/>
  <c r="BE23" i="1"/>
  <c r="BA23" i="1"/>
  <c r="AX23" i="1" s="1"/>
  <c r="AT23" i="1"/>
  <c r="AQ23" i="1"/>
  <c r="AO23" i="1"/>
  <c r="AM23" i="1"/>
  <c r="AU23" i="1" s="1"/>
  <c r="AJ23" i="1"/>
  <c r="AG23" i="1"/>
  <c r="AK23" i="1" s="1"/>
  <c r="AE23" i="1"/>
  <c r="AD23" i="1"/>
  <c r="S23" i="1"/>
  <c r="U23" i="1" s="1"/>
  <c r="BE22" i="1"/>
  <c r="BA22" i="1"/>
  <c r="AX22" i="1"/>
  <c r="AT22" i="1"/>
  <c r="AQ22" i="1"/>
  <c r="AO22" i="1"/>
  <c r="AM22" i="1"/>
  <c r="AU22" i="1" s="1"/>
  <c r="AJ22" i="1"/>
  <c r="AE22" i="1"/>
  <c r="AG22" i="1" s="1"/>
  <c r="AK22" i="1" s="1"/>
  <c r="AV22" i="1" s="1"/>
  <c r="AD22" i="1"/>
  <c r="S22" i="1"/>
  <c r="U22" i="1" s="1"/>
  <c r="BE21" i="1"/>
  <c r="BA21" i="1"/>
  <c r="AX21" i="1" s="1"/>
  <c r="AT21" i="1"/>
  <c r="AQ21" i="1"/>
  <c r="AO21" i="1"/>
  <c r="AM21" i="1"/>
  <c r="AU21" i="1" s="1"/>
  <c r="AK21" i="1"/>
  <c r="AJ21" i="1"/>
  <c r="AE21" i="1"/>
  <c r="AG21" i="1" s="1"/>
  <c r="AD21" i="1"/>
  <c r="U21" i="1"/>
  <c r="S21" i="1"/>
  <c r="BE20" i="1"/>
  <c r="BA20" i="1"/>
  <c r="AX20" i="1"/>
  <c r="AT20" i="1"/>
  <c r="AQ20" i="1"/>
  <c r="AO20" i="1"/>
  <c r="AM20" i="1"/>
  <c r="AU20" i="1" s="1"/>
  <c r="AJ20" i="1"/>
  <c r="AD20" i="1"/>
  <c r="AE20" i="1" s="1"/>
  <c r="AG20" i="1" s="1"/>
  <c r="AK20" i="1" s="1"/>
  <c r="AV20" i="1" s="1"/>
  <c r="S20" i="1"/>
  <c r="U20" i="1" s="1"/>
  <c r="BE19" i="1"/>
  <c r="BA19" i="1"/>
  <c r="AX19" i="1" s="1"/>
  <c r="AT19" i="1"/>
  <c r="AQ19" i="1"/>
  <c r="AO19" i="1"/>
  <c r="AM19" i="1"/>
  <c r="AU19" i="1" s="1"/>
  <c r="AJ19" i="1"/>
  <c r="AE19" i="1"/>
  <c r="AG19" i="1" s="1"/>
  <c r="AK19" i="1" s="1"/>
  <c r="AD19" i="1"/>
  <c r="U19" i="1"/>
  <c r="S19" i="1"/>
  <c r="BE18" i="1"/>
  <c r="BA18" i="1"/>
  <c r="AX18" i="1" s="1"/>
  <c r="AT18" i="1"/>
  <c r="AQ18" i="1"/>
  <c r="AO18" i="1"/>
  <c r="AM18" i="1"/>
  <c r="AU18" i="1" s="1"/>
  <c r="AJ18" i="1"/>
  <c r="AD18" i="1"/>
  <c r="AE18" i="1" s="1"/>
  <c r="AG18" i="1" s="1"/>
  <c r="AK18" i="1" s="1"/>
  <c r="S18" i="1"/>
  <c r="U18" i="1" s="1"/>
  <c r="BE17" i="1"/>
  <c r="BA17" i="1"/>
  <c r="AX17" i="1"/>
  <c r="AT17" i="1"/>
  <c r="AQ17" i="1"/>
  <c r="AO17" i="1"/>
  <c r="AM17" i="1"/>
  <c r="AU17" i="1" s="1"/>
  <c r="AJ17" i="1"/>
  <c r="AD17" i="1"/>
  <c r="AE17" i="1" s="1"/>
  <c r="AG17" i="1" s="1"/>
  <c r="AK17" i="1" s="1"/>
  <c r="U17" i="1"/>
  <c r="S17" i="1"/>
  <c r="BE16" i="1"/>
  <c r="BA16" i="1"/>
  <c r="AX16" i="1"/>
  <c r="AT16" i="1"/>
  <c r="AQ16" i="1"/>
  <c r="AO16" i="1"/>
  <c r="AM16" i="1"/>
  <c r="AK16" i="1"/>
  <c r="AJ16" i="1"/>
  <c r="AG16" i="1"/>
  <c r="AD16" i="1"/>
  <c r="AE16" i="1" s="1"/>
  <c r="U16" i="1"/>
  <c r="S16" i="1"/>
  <c r="BE15" i="1"/>
  <c r="BA15" i="1"/>
  <c r="AX15" i="1" s="1"/>
  <c r="AT15" i="1"/>
  <c r="AQ15" i="1"/>
  <c r="AO15" i="1"/>
  <c r="AM15" i="1"/>
  <c r="AU15" i="1" s="1"/>
  <c r="AJ15" i="1"/>
  <c r="AG15" i="1"/>
  <c r="AK15" i="1" s="1"/>
  <c r="AE15" i="1"/>
  <c r="AD15" i="1"/>
  <c r="S15" i="1"/>
  <c r="U15" i="1" s="1"/>
  <c r="BE14" i="1"/>
  <c r="BA14" i="1"/>
  <c r="AX14" i="1"/>
  <c r="AT14" i="1"/>
  <c r="AQ14" i="1"/>
  <c r="AO14" i="1"/>
  <c r="AM14" i="1"/>
  <c r="AU14" i="1" s="1"/>
  <c r="AJ14" i="1"/>
  <c r="AE14" i="1"/>
  <c r="AG14" i="1" s="1"/>
  <c r="AK14" i="1" s="1"/>
  <c r="AD14" i="1"/>
  <c r="S14" i="1"/>
  <c r="U14" i="1" s="1"/>
  <c r="BE13" i="1"/>
  <c r="BA13" i="1"/>
  <c r="AX13" i="1" s="1"/>
  <c r="AT13" i="1"/>
  <c r="AQ13" i="1"/>
  <c r="AO13" i="1"/>
  <c r="AM13" i="1"/>
  <c r="AU13" i="1" s="1"/>
  <c r="AK13" i="1"/>
  <c r="AJ13" i="1"/>
  <c r="AE13" i="1"/>
  <c r="AG13" i="1" s="1"/>
  <c r="AD13" i="1"/>
  <c r="U13" i="1"/>
  <c r="S13" i="1"/>
  <c r="BE12" i="1"/>
  <c r="BA12" i="1"/>
  <c r="AX12" i="1"/>
  <c r="AT12" i="1"/>
  <c r="AQ12" i="1"/>
  <c r="AO12" i="1"/>
  <c r="AM12" i="1"/>
  <c r="AU12" i="1" s="1"/>
  <c r="AJ12" i="1"/>
  <c r="AD12" i="1"/>
  <c r="AE12" i="1" s="1"/>
  <c r="AG12" i="1" s="1"/>
  <c r="AK12" i="1" s="1"/>
  <c r="AV12" i="1" s="1"/>
  <c r="S12" i="1"/>
  <c r="U12" i="1" s="1"/>
  <c r="BE11" i="1"/>
  <c r="BA11" i="1"/>
  <c r="AX11" i="1" s="1"/>
  <c r="AT11" i="1"/>
  <c r="AQ11" i="1"/>
  <c r="AO11" i="1"/>
  <c r="AM11" i="1"/>
  <c r="AU11" i="1" s="1"/>
  <c r="AJ11" i="1"/>
  <c r="AE11" i="1"/>
  <c r="AG11" i="1" s="1"/>
  <c r="AK11" i="1" s="1"/>
  <c r="AD11" i="1"/>
  <c r="U11" i="1"/>
  <c r="S11" i="1"/>
  <c r="BE10" i="1"/>
  <c r="BA10" i="1"/>
  <c r="AX10" i="1" s="1"/>
  <c r="AT10" i="1"/>
  <c r="AQ10" i="1"/>
  <c r="AO10" i="1"/>
  <c r="AM10" i="1"/>
  <c r="AU10" i="1" s="1"/>
  <c r="AJ10" i="1"/>
  <c r="AD10" i="1"/>
  <c r="AE10" i="1" s="1"/>
  <c r="AG10" i="1" s="1"/>
  <c r="AK10" i="1" s="1"/>
  <c r="S10" i="1"/>
  <c r="U10" i="1" s="1"/>
  <c r="BE9" i="1"/>
  <c r="BA9" i="1"/>
  <c r="AX9" i="1"/>
  <c r="AT9" i="1"/>
  <c r="AQ9" i="1"/>
  <c r="AO9" i="1"/>
  <c r="AM9" i="1"/>
  <c r="AU9" i="1" s="1"/>
  <c r="AJ9" i="1"/>
  <c r="AD9" i="1"/>
  <c r="AE9" i="1" s="1"/>
  <c r="AG9" i="1" s="1"/>
  <c r="AK9" i="1" s="1"/>
  <c r="AV9" i="1" s="1"/>
  <c r="U9" i="1"/>
  <c r="S9" i="1"/>
  <c r="BE8" i="1"/>
  <c r="BA8" i="1"/>
  <c r="AX8" i="1"/>
  <c r="AT8" i="1"/>
  <c r="AQ8" i="1"/>
  <c r="AO8" i="1"/>
  <c r="AM8" i="1"/>
  <c r="AJ8" i="1"/>
  <c r="AG8" i="1"/>
  <c r="AK8" i="1" s="1"/>
  <c r="AD8" i="1"/>
  <c r="AE8" i="1" s="1"/>
  <c r="U8" i="1"/>
  <c r="S8" i="1"/>
  <c r="BE7" i="1"/>
  <c r="BA7" i="1"/>
  <c r="AX7" i="1" s="1"/>
  <c r="AT7" i="1"/>
  <c r="AQ7" i="1"/>
  <c r="AO7" i="1"/>
  <c r="AM7" i="1"/>
  <c r="AU7" i="1" s="1"/>
  <c r="AJ7" i="1"/>
  <c r="AG7" i="1"/>
  <c r="AK7" i="1" s="1"/>
  <c r="AV7" i="1" s="1"/>
  <c r="AE7" i="1"/>
  <c r="AD7" i="1"/>
  <c r="S7" i="1"/>
  <c r="U7" i="1" s="1"/>
  <c r="BE6" i="1"/>
  <c r="BA6" i="1"/>
  <c r="AX6" i="1"/>
  <c r="AT6" i="1"/>
  <c r="AQ6" i="1"/>
  <c r="AO6" i="1"/>
  <c r="AM6" i="1"/>
  <c r="AU6" i="1" s="1"/>
  <c r="AJ6" i="1"/>
  <c r="AE6" i="1"/>
  <c r="AG6" i="1" s="1"/>
  <c r="AK6" i="1" s="1"/>
  <c r="AD6" i="1"/>
  <c r="S6" i="1"/>
  <c r="U6" i="1" s="1"/>
  <c r="BE5" i="1"/>
  <c r="BA5" i="1"/>
  <c r="AX5" i="1" s="1"/>
  <c r="AT5" i="1"/>
  <c r="AQ5" i="1"/>
  <c r="AO5" i="1"/>
  <c r="AM5" i="1"/>
  <c r="AU5" i="1" s="1"/>
  <c r="AK5" i="1"/>
  <c r="AJ5" i="1"/>
  <c r="AE5" i="1"/>
  <c r="AG5" i="1" s="1"/>
  <c r="AD5" i="1"/>
  <c r="U5" i="1"/>
  <c r="S5" i="1"/>
  <c r="BE4" i="1"/>
  <c r="BA4" i="1"/>
  <c r="AX4" i="1"/>
  <c r="AT4" i="1"/>
  <c r="AQ4" i="1"/>
  <c r="AO4" i="1"/>
  <c r="AM4" i="1"/>
  <c r="AU4" i="1" s="1"/>
  <c r="AJ4" i="1"/>
  <c r="AD4" i="1"/>
  <c r="AE4" i="1" s="1"/>
  <c r="AG4" i="1" s="1"/>
  <c r="AK4" i="1" s="1"/>
  <c r="AV4" i="1" s="1"/>
  <c r="S4" i="1"/>
  <c r="U4" i="1" s="1"/>
  <c r="BE3" i="1"/>
  <c r="BA3" i="1"/>
  <c r="AX3" i="1" s="1"/>
  <c r="AT3" i="1"/>
  <c r="AQ3" i="1"/>
  <c r="AO3" i="1"/>
  <c r="AM3" i="1"/>
  <c r="AU3" i="1" s="1"/>
  <c r="AJ3" i="1"/>
  <c r="AE3" i="1"/>
  <c r="AG3" i="1" s="1"/>
  <c r="AK3" i="1" s="1"/>
  <c r="AV3" i="1" s="1"/>
  <c r="AD3" i="1"/>
  <c r="U3" i="1"/>
  <c r="S3" i="1"/>
  <c r="BE2" i="1"/>
  <c r="BA2" i="1"/>
  <c r="AX2" i="1" s="1"/>
  <c r="AT2" i="1"/>
  <c r="AQ2" i="1"/>
  <c r="AO2" i="1"/>
  <c r="AM2" i="1"/>
  <c r="AU2" i="1" s="1"/>
  <c r="AJ2" i="1"/>
  <c r="AD2" i="1"/>
  <c r="AE2" i="1" s="1"/>
  <c r="AG2" i="1" s="1"/>
  <c r="AK2" i="1" s="1"/>
  <c r="AV2" i="1" s="1"/>
  <c r="S2" i="1"/>
  <c r="U2" i="1" s="1"/>
  <c r="BD12" i="1" l="1"/>
  <c r="AW12" i="1"/>
  <c r="BD20" i="1"/>
  <c r="AW20" i="1"/>
  <c r="AV24" i="1"/>
  <c r="BD26" i="1"/>
  <c r="AW26" i="1"/>
  <c r="BD27" i="1"/>
  <c r="AW27" i="1"/>
  <c r="BD30" i="1"/>
  <c r="AW30" i="1"/>
  <c r="BD4" i="1"/>
  <c r="AW4" i="1"/>
  <c r="AV14" i="1"/>
  <c r="BD22" i="1"/>
  <c r="AW22" i="1"/>
  <c r="BD29" i="1"/>
  <c r="AW29" i="1"/>
  <c r="AV6" i="1"/>
  <c r="AV10" i="1"/>
  <c r="AV11" i="1"/>
  <c r="AV15" i="1"/>
  <c r="AV18" i="1"/>
  <c r="AV19" i="1"/>
  <c r="AV23" i="1"/>
  <c r="BD28" i="1"/>
  <c r="AW28" i="1"/>
  <c r="BD2" i="1"/>
  <c r="AW2" i="1"/>
  <c r="AW3" i="1"/>
  <c r="BD3" i="1"/>
  <c r="BD7" i="1"/>
  <c r="AW7" i="1"/>
  <c r="BD9" i="1"/>
  <c r="AW9" i="1"/>
  <c r="AV17" i="1"/>
  <c r="AV5" i="1"/>
  <c r="AV21" i="1"/>
  <c r="AU16" i="1"/>
  <c r="AV16" i="1" s="1"/>
  <c r="AU24" i="1"/>
  <c r="AU25" i="1"/>
  <c r="AV25" i="1" s="1"/>
  <c r="AV13" i="1"/>
  <c r="AV31" i="1"/>
  <c r="AU8" i="1"/>
  <c r="AV8" i="1" s="1"/>
  <c r="BD8" i="1" l="1"/>
  <c r="AW8" i="1"/>
  <c r="BD16" i="1"/>
  <c r="AW16" i="1"/>
  <c r="BD25" i="1"/>
  <c r="AW25" i="1"/>
  <c r="BD21" i="1"/>
  <c r="AW21" i="1"/>
  <c r="BD18" i="1"/>
  <c r="AW18" i="1"/>
  <c r="BD6" i="1"/>
  <c r="AW6" i="1"/>
  <c r="BD5" i="1"/>
  <c r="AW5" i="1"/>
  <c r="AW15" i="1"/>
  <c r="BD15" i="1"/>
  <c r="BD14" i="1"/>
  <c r="AW14" i="1"/>
  <c r="BD31" i="1"/>
  <c r="AW31" i="1"/>
  <c r="BD17" i="1"/>
  <c r="AW17" i="1"/>
  <c r="BD23" i="1"/>
  <c r="AW23" i="1"/>
  <c r="AW11" i="1"/>
  <c r="BD11" i="1"/>
  <c r="BD24" i="1"/>
  <c r="AW24" i="1"/>
  <c r="BD13" i="1"/>
  <c r="AW13" i="1"/>
  <c r="AW19" i="1"/>
  <c r="BD19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<sst xmlns="http://schemas.openxmlformats.org/spreadsheetml/2006/main" count="600" uniqueCount="227">
  <si>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</si>
  <si>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</si>
  <si>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</si>
  <si>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</si>
  <si>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</si>
  <si>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</si>
  <si>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</si>
  <si>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</si>
  <si>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</si>
  <si>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</si>
  <si>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</si>
  <si>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</si>
  <si>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</si>
  <si>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</si>
  <si>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</si>
  <si>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</si>
  <si>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</si>
  <si>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</si>
  <si>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</si>
  <si>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</si>
  <si>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</si>
  <si>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</si>
  <si>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</si>
  <si>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</si>
  <si>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</si>
  <si>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</si>
  <si>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</si>
  <si>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</si>
  <si>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</si>
  <si>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</si>
  <si>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</si>
  <si>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</si>
  <si>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</si>
  <si>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</si>
  <si>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</si>
  <si>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</si>
  <si>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</si>
  <si>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</si>
  <si>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</si>
  <si>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</si>
  <si>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</si>
  <si>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</si>
  <si>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</si>
  <si>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</si>
  <si>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</si>
  <si>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</si>
  <si>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</si>
  <si>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</si>
  <si>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</si>
  <si>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</si>
  <si>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</si>
  <si>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</si>
  <si>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</si>
  <si>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</si>
  <si>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</si>
  <si>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</si>
  <si>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</si>
  <si>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</si>
  <si>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ship date</t>
    <phoneticPr fontId="2" type="Hiragana"/>
  </si>
  <si>
    <t>Notes</t>
    <phoneticPr fontId="2" type="Hiragana"/>
  </si>
  <si>
    <t>EEC PO</t>
    <phoneticPr fontId="2" type="Hiragana"/>
  </si>
  <si>
    <t>S/W</t>
    <phoneticPr fontId="2" type="Hiragana"/>
  </si>
  <si>
    <t>东台雅士缘纺织有限公司</t>
  </si>
  <si>
    <t>Woolrich</t>
  </si>
  <si>
    <t>Woolrich 5%</t>
  </si>
  <si>
    <t>QUILT</t>
  </si>
  <si>
    <t>SOLID CORDUROY</t>
    <phoneticPr fontId="3" type="noConversion"/>
  </si>
  <si>
    <t>100% polyester Hanging 3pc Quilt Set</t>
  </si>
  <si>
    <t>Hanging 3pc Quilt Set</t>
  </si>
  <si>
    <t>Front: Poly corduroy velvet.  Stitch quilted 
Back: 85gsm microfiber solid. 150gsm poly fill</t>
    <phoneticPr fontId="3" type="noConversion"/>
  </si>
  <si>
    <t>100% polyester</t>
  </si>
  <si>
    <t>Queen: Quilt:90x90" Sham:20x26x1/2"#2</t>
    <phoneticPr fontId="3" type="noConversion"/>
  </si>
  <si>
    <t>TAN</t>
  </si>
  <si>
    <t>Set</t>
  </si>
  <si>
    <t>9404.40.9022</t>
  </si>
  <si>
    <t>AS IS CASEPACK OF 2</t>
  </si>
  <si>
    <t>BCF-260469</t>
    <phoneticPr fontId="2" type="Hiragana"/>
  </si>
  <si>
    <t>7/29-8/4/2026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</si>
  <si>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</si>
  <si>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</si>
  <si>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King:  Quilt:104x90" Sham:20x36x1/2"#2</t>
    <phoneticPr fontId="3" type="noConversion"/>
  </si>
  <si>
    <t>BCF-260470</t>
  </si>
  <si>
    <t>瞿氏家纺南通有限公司</t>
  </si>
  <si>
    <t>11CZ0006P-D</t>
    <phoneticPr fontId="3" type="noConversion"/>
  </si>
  <si>
    <t>Nanette Lepore</t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</si>
  <si>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</si>
  <si>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</si>
  <si>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</si>
  <si>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PINK</t>
  </si>
  <si>
    <t>BCF-260471</t>
  </si>
  <si>
    <t>BCF-260472</t>
  </si>
  <si>
    <t>99AM0030P-B</t>
    <phoneticPr fontId="3" type="noConversion"/>
  </si>
  <si>
    <t xml:space="preserve">BLOCK PRINT FLOWER </t>
  </si>
  <si>
    <t>BROWN</t>
  </si>
  <si>
    <t xml:space="preserve">COMPLEX PACK A </t>
  </si>
  <si>
    <t>BCF-260473</t>
  </si>
  <si>
    <t>8/12-8/18/2026</t>
    <phoneticPr fontId="3" type="noConversion"/>
  </si>
  <si>
    <t>COMPLEX PACK B</t>
  </si>
  <si>
    <t>BCF-260474</t>
  </si>
  <si>
    <t>99RL0374P-B</t>
    <phoneticPr fontId="3" type="noConversion"/>
  </si>
  <si>
    <t>Wendy Bellissimo Home</t>
  </si>
  <si>
    <t>MEDALLION</t>
    <phoneticPr fontId="3" type="noConversion"/>
  </si>
  <si>
    <t>BLUE</t>
  </si>
  <si>
    <t>SCALLOP EDGE</t>
    <phoneticPr fontId="3" type="noConversion"/>
  </si>
  <si>
    <t xml:space="preserve">85gsm microfiber brushed fabric in solid front and reverse. Prewashed finish.  180gsm poly fill. Stitch quilting. Hanger packaging. </t>
    <phoneticPr fontId="3" type="noConversion"/>
  </si>
  <si>
    <t>WHITE</t>
  </si>
  <si>
    <t>CASEPACK OF 2 AS IS</t>
  </si>
  <si>
    <t>BCF-260475</t>
  </si>
  <si>
    <t>BCF-260476</t>
  </si>
  <si>
    <t>BEBE</t>
  </si>
  <si>
    <t>CRINKLE VELVET</t>
  </si>
  <si>
    <t xml:space="preserve">FRONT 220gsm Crinkled Velvet. BACK 85gsm microfiber solid. 120gsm poly fill. Stitch quilting. Hanging packaging. </t>
    <phoneticPr fontId="3" type="noConversion"/>
  </si>
  <si>
    <t>BCF-260477</t>
  </si>
  <si>
    <t>BCF-260478</t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</si>
  <si>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</si>
  <si>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</si>
  <si>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</si>
  <si>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BCF-260479</t>
  </si>
  <si>
    <t>BCF-260480</t>
  </si>
  <si>
    <t>7/29-8/4/2026</t>
    <phoneticPr fontId="3" type="noConversion"/>
  </si>
  <si>
    <t>CHOCOLATE CHIP</t>
  </si>
  <si>
    <t>Front: 170 gsm Poly velvet, embroidery.     
Back: 85gsm microfiber solid. 150gsm poly fill.</t>
    <phoneticPr fontId="3" type="noConversion"/>
  </si>
  <si>
    <t>Queen: Quilt:90x90" Sham:20x26x1/2"#2</t>
    <phoneticPr fontId="3" type="noConversion"/>
  </si>
  <si>
    <t>BCF-260481</t>
  </si>
  <si>
    <t>9/2-9/8/2026</t>
    <phoneticPr fontId="3" type="noConversion"/>
  </si>
  <si>
    <t>Front: 170 gsm Poly velvet, embroidery.     
Back: 85gsm microfiber solid. 150gsm poly fill.</t>
    <phoneticPr fontId="3" type="noConversion"/>
  </si>
  <si>
    <t>King:  Quilt:104x90" Sham:20x36x1/2"#2</t>
    <phoneticPr fontId="3" type="noConversion"/>
  </si>
  <si>
    <t>BCF-260482</t>
  </si>
  <si>
    <t>SYRAH</t>
  </si>
  <si>
    <t>Front: Poly Chenille.  Stitch quilted      
Back: 85gsm microfiber solid. 150gsm poly fill.</t>
    <phoneticPr fontId="3" type="noConversion"/>
  </si>
  <si>
    <t>RED</t>
  </si>
  <si>
    <t>COMPLEX PACK C</t>
  </si>
  <si>
    <t>BCF-260483</t>
  </si>
  <si>
    <t>9/9-9/15/2026</t>
    <phoneticPr fontId="3" type="noConversion"/>
  </si>
  <si>
    <t>Front: Poly Chenille.  Stitch quilted      
Back: 85gsm microfiber solid. 150gsm poly fill.</t>
    <phoneticPr fontId="3" type="noConversion"/>
  </si>
  <si>
    <t>King:  Quilt:104x90" Sham:20x36x1/2"#2</t>
    <phoneticPr fontId="3" type="noConversion"/>
  </si>
  <si>
    <t>COMPLEX PACK D</t>
  </si>
  <si>
    <t>BCF-260484</t>
  </si>
  <si>
    <t>9/9-9/15/2026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</si>
  <si>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</si>
  <si>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</si>
  <si>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</si>
  <si>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</si>
  <si>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BCF-260485</t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</si>
  <si>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</si>
  <si>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</si>
  <si>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BCF-260486</t>
  </si>
  <si>
    <t>9/9-9/15/2026</t>
    <phoneticPr fontId="3" type="noConversion"/>
  </si>
  <si>
    <t>02ZS0287P1-B</t>
    <phoneticPr fontId="3" type="noConversion"/>
  </si>
  <si>
    <t>WILLOW NEUTRAL</t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</si>
  <si>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</si>
  <si>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</si>
  <si>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COMPLEX PACK E</t>
  </si>
  <si>
    <t>BCF-260487</t>
  </si>
  <si>
    <t>9/2-9/8/2026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</si>
  <si>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</si>
  <si>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</si>
  <si>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</si>
  <si>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COMPLEX PACK F</t>
  </si>
  <si>
    <t>BCF-260488</t>
  </si>
  <si>
    <t>9/2-9/8/2026</t>
    <phoneticPr fontId="3" type="noConversion"/>
  </si>
  <si>
    <t>11WH0471P-B</t>
    <phoneticPr fontId="3" type="noConversion"/>
  </si>
  <si>
    <t>ELIZA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</si>
  <si>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</si>
  <si>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</si>
  <si>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9/2-9/8/2026</t>
    <phoneticPr fontId="3" type="noConversion"/>
  </si>
  <si>
    <t>11WH0471P-B</t>
    <phoneticPr fontId="3" type="noConversion"/>
  </si>
  <si>
    <t>ELIZA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</si>
  <si>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</si>
  <si>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</si>
  <si>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9/2-9/8/2026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</si>
  <si>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</si>
  <si>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</si>
  <si>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>Queen: Quilt:90x90" Sham:20x26x1/2"#2</t>
    <phoneticPr fontId="3" type="noConversion"/>
  </si>
  <si>
    <t>COMPLEX PACK G</t>
  </si>
  <si>
    <t>BCF-260489</t>
  </si>
  <si>
    <t>8/12-8/18/2026</t>
    <phoneticPr fontId="3" type="noConversion"/>
  </si>
  <si>
    <t xml:space="preserve">CHILI PEPPER </t>
    <phoneticPr fontId="3" type="noConversion"/>
  </si>
  <si>
    <t>Front: Poly Chenille Corduroy.  Stitch quilted
Back: 85gsm microfiber solid. 150gsm poly fill.</t>
    <phoneticPr fontId="3" type="noConversion"/>
  </si>
  <si>
    <t>King:  Quilt:104x90" Sham:20x36x1/2"#2</t>
    <phoneticPr fontId="3" type="noConversion"/>
  </si>
  <si>
    <t>COMPLEX PACK H</t>
  </si>
  <si>
    <t>BCF-260490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</si>
  <si>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</si>
  <si>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</si>
  <si>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GREEN</t>
  </si>
  <si>
    <t>BCF-260491</t>
  </si>
  <si>
    <t>BCF-260492</t>
  </si>
  <si>
    <t>8/12-8/18/2026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</si>
  <si>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</si>
  <si>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</si>
  <si>
    <t>Queen: Quilt:90x90" Sham:20x26x1/2"#2</t>
    <phoneticPr fontId="3" type="noConversion"/>
  </si>
  <si>
    <t>BCF-260493</t>
  </si>
  <si>
    <t>8/12-8/18/2026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</si>
  <si>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</si>
  <si>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</si>
  <si>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</si>
  <si>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BCF-260494</t>
  </si>
  <si>
    <t>BCF14-4173</t>
  </si>
  <si>
    <t>BCF14-4174</t>
  </si>
  <si>
    <t>BCF14-4175</t>
  </si>
  <si>
    <t>BCF14-4176</t>
  </si>
  <si>
    <t>BCF14-4177</t>
  </si>
  <si>
    <t>BCF14-4178</t>
  </si>
  <si>
    <t>BCF14-4179</t>
  </si>
  <si>
    <t>BCF14-4180</t>
  </si>
  <si>
    <t>BCF14-4181</t>
  </si>
  <si>
    <t>BCF14-4182</t>
  </si>
  <si>
    <t>BCF14-4183</t>
  </si>
  <si>
    <t>BCF14-4184</t>
  </si>
  <si>
    <t>BCF14-4185</t>
  </si>
  <si>
    <t>BCF14-4186</t>
  </si>
  <si>
    <t>BCF14-4187</t>
  </si>
  <si>
    <t>BCF14-4188</t>
  </si>
  <si>
    <t>BCF14-4189</t>
  </si>
  <si>
    <t>BCF14-4190</t>
  </si>
  <si>
    <t>BCF14-4191</t>
  </si>
  <si>
    <t>BCF14-4192</t>
  </si>
  <si>
    <t>WR14-4191</t>
  </si>
  <si>
    <t>WR14-4190</t>
    <phoneticPr fontId="3" type="noConversion"/>
  </si>
  <si>
    <t>WR14-4192</t>
  </si>
  <si>
    <t>WR14-4193</t>
  </si>
  <si>
    <t>WR14-4194</t>
  </si>
  <si>
    <t>WR14-4195</t>
  </si>
  <si>
    <t>WR14-4196</t>
  </si>
  <si>
    <t>WR14-4197</t>
  </si>
  <si>
    <t>WR14-4198</t>
  </si>
  <si>
    <t>WR14-4199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</si>
</sst>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u/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2" borderId="1" xfId="15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14" fillId="9" borderId="1" xfId="0" applyNumberFormat="1" applyFont="1" applyFill="1" applyBorder="1"/>
    <xf numFmtId="0" fontId="1" fillId="0" borderId="1" xfId="0" applyFont="1" applyFill="1" applyBorder="1"/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8</xdr:row>
      <xdr:rowOff>66079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11</xdr:row>
      <xdr:rowOff>56100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13</xdr:row>
      <xdr:rowOff>47625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15</xdr:row>
      <xdr:rowOff>115265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200859</xdr:rowOff>
    </xdr:from>
    <xdr:to>
      <xdr:col>2</xdr:col>
      <xdr:colOff>1057276</xdr:colOff>
      <xdr:row>16</xdr:row>
      <xdr:rowOff>103714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87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11</xdr:row>
      <xdr:rowOff>114301</xdr:rowOff>
    </xdr:from>
    <xdr:to>
      <xdr:col>2</xdr:col>
      <xdr:colOff>1188528</xdr:colOff>
      <xdr:row>19</xdr:row>
      <xdr:rowOff>152401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190500</xdr:rowOff>
    </xdr:from>
    <xdr:to>
      <xdr:col>2</xdr:col>
      <xdr:colOff>1150495</xdr:colOff>
      <xdr:row>21</xdr:row>
      <xdr:rowOff>37009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72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180975</xdr:rowOff>
    </xdr:from>
    <xdr:to>
      <xdr:col>2</xdr:col>
      <xdr:colOff>1149867</xdr:colOff>
      <xdr:row>23</xdr:row>
      <xdr:rowOff>103694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01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17</xdr:row>
      <xdr:rowOff>190499</xdr:rowOff>
    </xdr:from>
    <xdr:to>
      <xdr:col>2</xdr:col>
      <xdr:colOff>1089133</xdr:colOff>
      <xdr:row>25</xdr:row>
      <xdr:rowOff>8431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23</xdr:row>
      <xdr:rowOff>114300</xdr:rowOff>
    </xdr:from>
    <xdr:to>
      <xdr:col>2</xdr:col>
      <xdr:colOff>1155939</xdr:colOff>
      <xdr:row>31</xdr:row>
      <xdr:rowOff>113194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01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67399</xdr:rowOff>
    </xdr:from>
    <xdr:to>
      <xdr:col>2</xdr:col>
      <xdr:colOff>1229177</xdr:colOff>
      <xdr:row>27</xdr:row>
      <xdr:rowOff>123825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20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21</xdr:row>
      <xdr:rowOff>110740</xdr:rowOff>
    </xdr:from>
    <xdr:to>
      <xdr:col>2</xdr:col>
      <xdr:colOff>1171575</xdr:colOff>
      <xdr:row>30</xdr:row>
      <xdr:rowOff>4712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72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25</xdr:row>
      <xdr:rowOff>95248</xdr:rowOff>
    </xdr:from>
    <xdr:to>
      <xdr:col>2</xdr:col>
      <xdr:colOff>1206292</xdr:colOff>
      <xdr:row>33</xdr:row>
      <xdr:rowOff>95249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01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27</xdr:row>
      <xdr:rowOff>87089</xdr:rowOff>
    </xdr:from>
    <xdr:to>
      <xdr:col>2</xdr:col>
      <xdr:colOff>1155662</xdr:colOff>
      <xdr:row>34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29</xdr:row>
      <xdr:rowOff>113035</xdr:rowOff>
    </xdr:from>
    <xdr:to>
      <xdr:col>2</xdr:col>
      <xdr:colOff>1228725</xdr:colOff>
      <xdr:row>37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1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  <row r="3">
          <cell r="H3">
            <v>71</v>
          </cell>
        </row>
        <row r="4">
          <cell r="H4">
            <v>80.900000000000006</v>
          </cell>
        </row>
        <row r="32">
          <cell r="P32" t="str">
            <v>upcharge-3.5%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1"/>
  <sheetViews>
    <sheetView tabSelected="1" topLeftCell="AR1" workbookViewId="0">
      <selection activeCell="BB2" sqref="BB2:BB31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61" s="32" customFormat="1" ht="68.099999999999994" customHeight="1">
      <c r="A1" s="11" t="s">
        <v>43</v>
      </c>
      <c r="B1" s="12" t="s">
        <v>9</v>
      </c>
      <c r="C1" s="12" t="s">
        <v>10</v>
      </c>
      <c r="D1" s="13" t="s">
        <v>11</v>
      </c>
      <c r="E1" s="14" t="s">
        <v>3</v>
      </c>
      <c r="F1" s="14" t="s">
        <v>2</v>
      </c>
      <c r="G1" s="15" t="s">
        <v>4</v>
      </c>
      <c r="H1" s="13" t="s">
        <v>8</v>
      </c>
      <c r="I1" s="16" t="s">
        <v>12</v>
      </c>
      <c r="J1" s="2" t="s">
        <v>1</v>
      </c>
      <c r="K1" s="16" t="s">
        <v>13</v>
      </c>
      <c r="L1" s="2" t="s">
        <v>44</v>
      </c>
      <c r="M1" s="16" t="s">
        <v>14</v>
      </c>
      <c r="N1" s="16" t="s">
        <v>5</v>
      </c>
      <c r="O1" s="13" t="s">
        <v>15</v>
      </c>
      <c r="P1" s="13" t="s">
        <v>0</v>
      </c>
      <c r="Q1" s="13" t="s">
        <v>16</v>
      </c>
      <c r="R1" s="2" t="s">
        <v>17</v>
      </c>
      <c r="S1" s="17" t="s">
        <v>18</v>
      </c>
      <c r="T1" s="18" t="s">
        <v>19</v>
      </c>
      <c r="U1" s="3" t="s">
        <v>20</v>
      </c>
      <c r="V1" s="19" t="s">
        <v>21</v>
      </c>
      <c r="W1" s="20" t="s">
        <v>22</v>
      </c>
      <c r="X1" s="21" t="s">
        <v>6</v>
      </c>
      <c r="Y1" s="22" t="s">
        <v>23</v>
      </c>
      <c r="Z1" s="22" t="s">
        <v>24</v>
      </c>
      <c r="AA1" s="22" t="s">
        <v>25</v>
      </c>
      <c r="AB1" s="23" t="s">
        <v>26</v>
      </c>
      <c r="AC1" s="24" t="s">
        <v>27</v>
      </c>
      <c r="AD1" s="4" t="s">
        <v>28</v>
      </c>
      <c r="AE1" s="5" t="s">
        <v>29</v>
      </c>
      <c r="AF1" s="12" t="s">
        <v>30</v>
      </c>
      <c r="AG1" s="6" t="s">
        <v>31</v>
      </c>
      <c r="AH1" s="12" t="s">
        <v>32</v>
      </c>
      <c r="AI1" s="25" t="s">
        <v>33</v>
      </c>
      <c r="AJ1" s="7" t="s">
        <v>34</v>
      </c>
      <c r="AK1" s="6" t="s">
        <v>45</v>
      </c>
      <c r="AL1" s="25" t="s">
        <v>35</v>
      </c>
      <c r="AM1" s="6" t="s">
        <v>36</v>
      </c>
      <c r="AN1" s="25" t="s">
        <v>46</v>
      </c>
      <c r="AO1" s="6" t="s">
        <v>47</v>
      </c>
      <c r="AP1" s="25" t="s">
        <v>48</v>
      </c>
      <c r="AQ1" s="6" t="s">
        <v>49</v>
      </c>
      <c r="AR1" s="21" t="s">
        <v>37</v>
      </c>
      <c r="AS1" s="25" t="s">
        <v>38</v>
      </c>
      <c r="AT1" s="6" t="s">
        <v>39</v>
      </c>
      <c r="AU1" s="6" t="s">
        <v>50</v>
      </c>
      <c r="AV1" s="26" t="s">
        <v>51</v>
      </c>
      <c r="AW1" s="27" t="s">
        <v>52</v>
      </c>
      <c r="AX1" s="26" t="s">
        <v>53</v>
      </c>
      <c r="AY1" s="28" t="s">
        <v>54</v>
      </c>
      <c r="AZ1" s="29" t="s">
        <v>55</v>
      </c>
      <c r="BA1" s="29" t="s">
        <v>56</v>
      </c>
      <c r="BB1" s="26" t="s">
        <v>57</v>
      </c>
      <c r="BC1" s="12" t="s">
        <v>40</v>
      </c>
      <c r="BD1" s="30" t="s">
        <v>41</v>
      </c>
      <c r="BE1" s="30" t="s">
        <v>42</v>
      </c>
      <c r="BF1" s="31" t="s">
        <v>58</v>
      </c>
      <c r="BG1" s="31" t="s">
        <v>59</v>
      </c>
      <c r="BH1" s="31" t="s">
        <v>60</v>
      </c>
      <c r="BI1" s="31" t="s">
        <v>61</v>
      </c>
    </row>
    <row r="2" spans="1:61" s="32" customFormat="1" ht="60" customHeight="1">
      <c r="A2" s="33" t="s">
        <v>62</v>
      </c>
      <c r="B2" s="34">
        <v>1</v>
      </c>
      <c r="C2" s="35"/>
      <c r="D2" s="33"/>
      <c r="E2" s="33" t="s">
        <v>63</v>
      </c>
      <c r="F2" s="33" t="s">
        <v>64</v>
      </c>
      <c r="G2" s="33" t="s">
        <v>65</v>
      </c>
      <c r="H2" s="36" t="s">
        <v>66</v>
      </c>
      <c r="I2" s="36" t="s">
        <v>67</v>
      </c>
      <c r="J2" s="33" t="s">
        <v>68</v>
      </c>
      <c r="K2" s="36" t="s">
        <v>69</v>
      </c>
      <c r="L2" s="8" t="s">
        <v>70</v>
      </c>
      <c r="M2" s="36" t="s">
        <v>71</v>
      </c>
      <c r="N2" s="33" t="s">
        <v>72</v>
      </c>
      <c r="O2" s="33"/>
      <c r="P2" s="64" t="s">
        <v>218</v>
      </c>
      <c r="Q2" s="37"/>
      <c r="R2" s="33" t="s">
        <v>73</v>
      </c>
      <c r="S2" s="38">
        <f>'[1]1.15 Joney '!I6</f>
        <v>94.19</v>
      </c>
      <c r="T2" s="39">
        <v>7.8</v>
      </c>
      <c r="U2" s="9">
        <f>IF(ISERROR(S2/T2),"",S2/T2)</f>
        <v>12.075641025641026</v>
      </c>
      <c r="V2" s="40">
        <v>11.74</v>
      </c>
      <c r="W2" s="41"/>
      <c r="X2" s="33" t="s">
        <v>7</v>
      </c>
      <c r="Y2" s="42">
        <v>44</v>
      </c>
      <c r="Z2" s="42">
        <v>41</v>
      </c>
      <c r="AA2" s="42">
        <v>26</v>
      </c>
      <c r="AB2" s="39">
        <v>5</v>
      </c>
      <c r="AC2" s="43">
        <v>2</v>
      </c>
      <c r="AD2" s="44">
        <f>IF(Y2="","",Y2*Z2*AA2/1000000)</f>
        <v>4.6904000000000001E-2</v>
      </c>
      <c r="AE2" s="45">
        <f>IF(AC2="","",65/AD2*AC2)</f>
        <v>2771.6186252771618</v>
      </c>
      <c r="AF2" s="33">
        <v>3300</v>
      </c>
      <c r="AG2" s="46">
        <f>IF(ISERROR(AF2/AE2),"",AF2/AE2)</f>
        <v>1.1906400000000001</v>
      </c>
      <c r="AH2" s="33" t="s">
        <v>74</v>
      </c>
      <c r="AI2" s="47">
        <v>0.27800000000000002</v>
      </c>
      <c r="AJ2" s="46">
        <f>IF(ISERROR(V2*AI2),"",V2*AI2)</f>
        <v>3.2637200000000002</v>
      </c>
      <c r="AK2" s="46">
        <f t="shared" ref="AK2:AK31" si="0">IF(ISERROR(V2+AG2+AJ2),"",V2+AG2+AJ2)</f>
        <v>16.19436</v>
      </c>
      <c r="AL2" s="47"/>
      <c r="AM2" s="46">
        <f t="shared" ref="AM2:AM31" si="1">IF(ISERROR(AY2*AL2),"",AY2*AL2)</f>
        <v>0</v>
      </c>
      <c r="AN2" s="47"/>
      <c r="AO2" s="46">
        <f t="shared" ref="AO2:AO31" si="2">IF(ISERROR(AY2*AN2),"",AY2*AN2)</f>
        <v>0</v>
      </c>
      <c r="AP2" s="48"/>
      <c r="AQ2" s="46">
        <f>IF(ISERROR(AY2*AP3),"",AY2*AP3)</f>
        <v>0</v>
      </c>
      <c r="AR2" s="33" t="s">
        <v>63</v>
      </c>
      <c r="AS2" s="47">
        <v>7.0000000000000007E-2</v>
      </c>
      <c r="AT2" s="46">
        <f t="shared" ref="AT2:AT31" si="3">IF(ISERROR(AY2*AS2),"",AY2*AS2)</f>
        <v>1.5358000000000003</v>
      </c>
      <c r="AU2" s="46">
        <f>IF(ISERROR(AM2+AO2+AQ2+AT2),"",AM2+AO2+AQ2+AT2)</f>
        <v>1.5358000000000003</v>
      </c>
      <c r="AV2" s="46">
        <f t="shared" ref="AV2:AV31" si="4">IF(ISERROR(AK2+AU2),"",AK2+AU2)</f>
        <v>17.730160000000001</v>
      </c>
      <c r="AW2" s="49">
        <f>IF(ISERROR((AY2-AV2)/AY2),"",(AY2-AV2)/AY2)</f>
        <v>0.19187967183226981</v>
      </c>
      <c r="AX2" s="46">
        <f>IF(BA2="","",AZ2*(1-BA2))</f>
        <v>21.94</v>
      </c>
      <c r="AY2" s="50">
        <v>21.94</v>
      </c>
      <c r="AZ2" s="51">
        <v>39.99</v>
      </c>
      <c r="BA2" s="47">
        <f>(AZ2-AY2)/AZ2</f>
        <v>0.45136284071017752</v>
      </c>
      <c r="BB2" s="10">
        <v>0.45140000000000002</v>
      </c>
      <c r="BC2" s="52">
        <v>800</v>
      </c>
      <c r="BD2" s="46">
        <f>IF(ISERROR(AV2*BC2),"",AV2*BC2)</f>
        <v>14184.128000000001</v>
      </c>
      <c r="BE2" s="46">
        <f>IF(ISERROR(AY2*BC2),"",AY2*BC2)</f>
        <v>17552</v>
      </c>
      <c r="BF2" s="53">
        <v>46197</v>
      </c>
      <c r="BG2" s="33" t="s">
        <v>75</v>
      </c>
      <c r="BH2" s="54" t="s">
        <v>76</v>
      </c>
      <c r="BI2" s="36" t="s">
        <v>77</v>
      </c>
    </row>
    <row r="3" spans="1:61" s="32" customFormat="1" ht="60" customHeight="1">
      <c r="A3" s="33" t="s">
        <v>62</v>
      </c>
      <c r="B3" s="34">
        <v>2</v>
      </c>
      <c r="C3" s="55"/>
      <c r="D3" s="33"/>
      <c r="E3" s="33" t="s">
        <v>63</v>
      </c>
      <c r="F3" s="33" t="s">
        <v>64</v>
      </c>
      <c r="G3" s="33" t="s">
        <v>65</v>
      </c>
      <c r="H3" s="36" t="s">
        <v>78</v>
      </c>
      <c r="I3" s="36" t="s">
        <v>67</v>
      </c>
      <c r="J3" s="33" t="s">
        <v>68</v>
      </c>
      <c r="K3" s="36" t="s">
        <v>79</v>
      </c>
      <c r="L3" s="8" t="s">
        <v>70</v>
      </c>
      <c r="M3" s="36" t="s">
        <v>80</v>
      </c>
      <c r="N3" s="33" t="s">
        <v>72</v>
      </c>
      <c r="O3" s="33"/>
      <c r="P3" s="64" t="s">
        <v>217</v>
      </c>
      <c r="Q3" s="37"/>
      <c r="R3" s="33" t="s">
        <v>73</v>
      </c>
      <c r="S3" s="38">
        <f>'[1]1.15 Joney '!I7</f>
        <v>108.68</v>
      </c>
      <c r="T3" s="39">
        <v>7.8</v>
      </c>
      <c r="U3" s="9">
        <f t="shared" ref="U3:U31" si="5">IF(ISERROR(S3/T3),"",S3/T3)</f>
        <v>13.933333333333335</v>
      </c>
      <c r="V3" s="40">
        <v>13.53</v>
      </c>
      <c r="W3" s="41"/>
      <c r="X3" s="33" t="s">
        <v>7</v>
      </c>
      <c r="Y3" s="42">
        <v>44</v>
      </c>
      <c r="Z3" s="42">
        <v>41</v>
      </c>
      <c r="AA3" s="42">
        <v>28</v>
      </c>
      <c r="AB3" s="39">
        <v>5</v>
      </c>
      <c r="AC3" s="56">
        <v>2</v>
      </c>
      <c r="AD3" s="44">
        <f t="shared" ref="AD3:AD31" si="6">IF(Y3="","",Y3*Z3*AA3/1000000)</f>
        <v>5.0512000000000001E-2</v>
      </c>
      <c r="AE3" s="45">
        <f t="shared" ref="AE3:AE31" si="7">IF(AC3="","",65/AD3*AC3)</f>
        <v>2573.6458663287931</v>
      </c>
      <c r="AF3" s="33">
        <v>3300</v>
      </c>
      <c r="AG3" s="46">
        <f t="shared" ref="AG3:AG31" si="8">IF(ISERROR(AF3/AE3),"",AF3/AE3)</f>
        <v>1.2822276923076923</v>
      </c>
      <c r="AH3" s="33" t="s">
        <v>74</v>
      </c>
      <c r="AI3" s="47">
        <v>0.27800000000000002</v>
      </c>
      <c r="AJ3" s="46">
        <f>IF(ISERROR(V3*AI3),"",V3*AI3)</f>
        <v>3.7613400000000001</v>
      </c>
      <c r="AK3" s="46">
        <f t="shared" si="0"/>
        <v>18.573567692307691</v>
      </c>
      <c r="AL3" s="47"/>
      <c r="AM3" s="46">
        <f t="shared" si="1"/>
        <v>0</v>
      </c>
      <c r="AN3" s="47"/>
      <c r="AO3" s="46">
        <f t="shared" si="2"/>
        <v>0</v>
      </c>
      <c r="AP3" s="47"/>
      <c r="AQ3" s="46">
        <f>IF(ISERROR(AY3*AP4),"",AY3*AP4)</f>
        <v>0</v>
      </c>
      <c r="AR3" s="33" t="s">
        <v>63</v>
      </c>
      <c r="AS3" s="47">
        <v>7.0000000000000007E-2</v>
      </c>
      <c r="AT3" s="46">
        <f t="shared" si="3"/>
        <v>1.7500000000000002</v>
      </c>
      <c r="AU3" s="46">
        <f t="shared" ref="AU3:AU31" si="9">IF(ISERROR(AM3+AO3+AQ3+AT3),"",AM3+AO3+AQ3+AT3)</f>
        <v>1.7500000000000002</v>
      </c>
      <c r="AV3" s="46">
        <f t="shared" si="4"/>
        <v>20.323567692307691</v>
      </c>
      <c r="AW3" s="49">
        <f t="shared" ref="AW3:AW31" si="10">IF(ISERROR((AY3-AV3)/AY3),"",(AY3-AV3)/AY3)</f>
        <v>0.18705729230769236</v>
      </c>
      <c r="AX3" s="46">
        <f t="shared" ref="AX3:AX31" si="11">IF(BA3="","",AZ3*(1-BA3))</f>
        <v>24.999999999999996</v>
      </c>
      <c r="AY3" s="50">
        <v>25</v>
      </c>
      <c r="AZ3" s="51">
        <v>44.99</v>
      </c>
      <c r="BA3" s="47">
        <f t="shared" ref="BA3:BA31" si="12">(AZ3-AY3)/AZ3</f>
        <v>0.4443209602133808</v>
      </c>
      <c r="BB3" s="10">
        <v>0.44429999999999997</v>
      </c>
      <c r="BC3" s="52">
        <v>700</v>
      </c>
      <c r="BD3" s="46">
        <f t="shared" ref="BD3:BD31" si="13">IF(ISERROR(AV3*BC3),"",AV3*BC3)</f>
        <v>14226.497384615384</v>
      </c>
      <c r="BE3" s="46">
        <f t="shared" ref="BE3:BE31" si="14">IF(ISERROR(AY3*BC3),"",AY3*BC3)</f>
        <v>17500</v>
      </c>
      <c r="BF3" s="53">
        <v>46197</v>
      </c>
      <c r="BG3" s="33" t="s">
        <v>75</v>
      </c>
      <c r="BH3" s="54" t="s">
        <v>81</v>
      </c>
      <c r="BI3" s="36" t="s">
        <v>77</v>
      </c>
    </row>
    <row r="4" spans="1:61" s="32" customFormat="1" ht="60" customHeight="1">
      <c r="A4" s="33" t="s">
        <v>82</v>
      </c>
      <c r="B4" s="34">
        <v>3</v>
      </c>
      <c r="C4" s="35"/>
      <c r="D4" s="36" t="s">
        <v>83</v>
      </c>
      <c r="E4" s="33" t="s">
        <v>84</v>
      </c>
      <c r="F4" s="33"/>
      <c r="G4" s="33" t="s">
        <v>65</v>
      </c>
      <c r="H4" s="36" t="s">
        <v>85</v>
      </c>
      <c r="I4" s="36" t="s">
        <v>67</v>
      </c>
      <c r="J4" s="33" t="s">
        <v>68</v>
      </c>
      <c r="K4" s="36" t="s">
        <v>86</v>
      </c>
      <c r="L4" s="8" t="s">
        <v>70</v>
      </c>
      <c r="M4" s="36" t="s">
        <v>87</v>
      </c>
      <c r="N4" s="33" t="s">
        <v>88</v>
      </c>
      <c r="O4" s="33"/>
      <c r="P4" s="63" t="s">
        <v>197</v>
      </c>
      <c r="Q4" s="37"/>
      <c r="R4" s="33" t="s">
        <v>73</v>
      </c>
      <c r="S4" s="38">
        <f>'[1]1.7.26-print'!O4</f>
        <v>0</v>
      </c>
      <c r="T4" s="39">
        <v>7.8</v>
      </c>
      <c r="U4" s="9">
        <f t="shared" si="5"/>
        <v>0</v>
      </c>
      <c r="V4" s="40">
        <v>8.73</v>
      </c>
      <c r="W4" s="41"/>
      <c r="X4" s="33" t="s">
        <v>7</v>
      </c>
      <c r="Y4" s="42">
        <v>44</v>
      </c>
      <c r="Z4" s="42">
        <v>41</v>
      </c>
      <c r="AA4" s="42">
        <v>26</v>
      </c>
      <c r="AB4" s="39">
        <v>5</v>
      </c>
      <c r="AC4" s="56">
        <v>2</v>
      </c>
      <c r="AD4" s="44">
        <f t="shared" si="6"/>
        <v>4.6904000000000001E-2</v>
      </c>
      <c r="AE4" s="45">
        <f t="shared" si="7"/>
        <v>2771.6186252771618</v>
      </c>
      <c r="AF4" s="33">
        <v>3300</v>
      </c>
      <c r="AG4" s="46">
        <f t="shared" si="8"/>
        <v>1.1906400000000001</v>
      </c>
      <c r="AH4" s="33" t="s">
        <v>74</v>
      </c>
      <c r="AI4" s="47">
        <v>0.27800000000000002</v>
      </c>
      <c r="AJ4" s="46">
        <f t="shared" ref="AJ4:AJ31" si="15">IF(ISERROR(V4*AI4),"",V4*AI4)</f>
        <v>2.4269400000000005</v>
      </c>
      <c r="AK4" s="46">
        <f t="shared" si="0"/>
        <v>12.347580000000001</v>
      </c>
      <c r="AL4" s="47"/>
      <c r="AM4" s="46">
        <f t="shared" si="1"/>
        <v>0</v>
      </c>
      <c r="AN4" s="47"/>
      <c r="AO4" s="46">
        <f t="shared" si="2"/>
        <v>0</v>
      </c>
      <c r="AP4" s="47"/>
      <c r="AQ4" s="46">
        <f t="shared" ref="AQ4:AQ31" si="16">IF(ISERROR(AY4*AP4),"",AY4*AP4)</f>
        <v>0</v>
      </c>
      <c r="AR4" s="33"/>
      <c r="AS4" s="47"/>
      <c r="AT4" s="46">
        <f t="shared" si="3"/>
        <v>0</v>
      </c>
      <c r="AU4" s="46">
        <f t="shared" si="9"/>
        <v>0</v>
      </c>
      <c r="AV4" s="46">
        <f t="shared" si="4"/>
        <v>12.347580000000001</v>
      </c>
      <c r="AW4" s="49">
        <f t="shared" si="10"/>
        <v>0.16851313131313125</v>
      </c>
      <c r="AX4" s="46">
        <f t="shared" si="11"/>
        <v>14.849999999999998</v>
      </c>
      <c r="AY4" s="50">
        <v>14.85</v>
      </c>
      <c r="AZ4" s="57">
        <v>29.99</v>
      </c>
      <c r="BA4" s="47">
        <f t="shared" si="12"/>
        <v>0.50483494498166059</v>
      </c>
      <c r="BB4" s="10">
        <v>0.50480000000000003</v>
      </c>
      <c r="BC4" s="58">
        <v>1000</v>
      </c>
      <c r="BD4" s="46">
        <f t="shared" si="13"/>
        <v>12347.58</v>
      </c>
      <c r="BE4" s="46">
        <f t="shared" si="14"/>
        <v>14850</v>
      </c>
      <c r="BF4" s="53">
        <v>46197</v>
      </c>
      <c r="BG4" s="33" t="s">
        <v>75</v>
      </c>
      <c r="BH4" s="54" t="s">
        <v>89</v>
      </c>
      <c r="BI4" s="36" t="s">
        <v>77</v>
      </c>
    </row>
    <row r="5" spans="1:61" s="32" customFormat="1" ht="60" customHeight="1">
      <c r="A5" s="33" t="s">
        <v>82</v>
      </c>
      <c r="B5" s="34">
        <v>4</v>
      </c>
      <c r="C5" s="55"/>
      <c r="D5" s="36" t="s">
        <v>83</v>
      </c>
      <c r="E5" s="33" t="s">
        <v>84</v>
      </c>
      <c r="F5" s="33"/>
      <c r="G5" s="33" t="s">
        <v>65</v>
      </c>
      <c r="H5" s="36" t="s">
        <v>85</v>
      </c>
      <c r="I5" s="36" t="s">
        <v>67</v>
      </c>
      <c r="J5" s="33" t="s">
        <v>68</v>
      </c>
      <c r="K5" s="36" t="s">
        <v>86</v>
      </c>
      <c r="L5" s="8" t="s">
        <v>70</v>
      </c>
      <c r="M5" s="36" t="s">
        <v>80</v>
      </c>
      <c r="N5" s="33" t="s">
        <v>88</v>
      </c>
      <c r="O5" s="33"/>
      <c r="P5" s="63" t="s">
        <v>198</v>
      </c>
      <c r="Q5" s="37"/>
      <c r="R5" s="33" t="s">
        <v>73</v>
      </c>
      <c r="S5" s="38">
        <f>'[1]1.7.26-print'!O5</f>
        <v>0</v>
      </c>
      <c r="T5" s="39">
        <v>7.8</v>
      </c>
      <c r="U5" s="9">
        <f t="shared" si="5"/>
        <v>0</v>
      </c>
      <c r="V5" s="40">
        <v>9.83</v>
      </c>
      <c r="W5" s="41"/>
      <c r="X5" s="33" t="s">
        <v>7</v>
      </c>
      <c r="Y5" s="42">
        <v>44</v>
      </c>
      <c r="Z5" s="42">
        <v>41</v>
      </c>
      <c r="AA5" s="42">
        <v>28</v>
      </c>
      <c r="AB5" s="39">
        <v>5</v>
      </c>
      <c r="AC5" s="56">
        <v>2</v>
      </c>
      <c r="AD5" s="44">
        <f t="shared" si="6"/>
        <v>5.0512000000000001E-2</v>
      </c>
      <c r="AE5" s="45">
        <f t="shared" si="7"/>
        <v>2573.6458663287931</v>
      </c>
      <c r="AF5" s="33">
        <v>3300</v>
      </c>
      <c r="AG5" s="46">
        <f t="shared" si="8"/>
        <v>1.2822276923076923</v>
      </c>
      <c r="AH5" s="33" t="s">
        <v>74</v>
      </c>
      <c r="AI5" s="47">
        <v>0.27800000000000002</v>
      </c>
      <c r="AJ5" s="46">
        <f t="shared" si="15"/>
        <v>2.7327400000000002</v>
      </c>
      <c r="AK5" s="46">
        <f t="shared" si="0"/>
        <v>13.844967692307693</v>
      </c>
      <c r="AL5" s="47"/>
      <c r="AM5" s="46">
        <f t="shared" si="1"/>
        <v>0</v>
      </c>
      <c r="AN5" s="47"/>
      <c r="AO5" s="46">
        <f t="shared" si="2"/>
        <v>0</v>
      </c>
      <c r="AP5" s="47"/>
      <c r="AQ5" s="46">
        <f t="shared" si="16"/>
        <v>0</v>
      </c>
      <c r="AR5" s="33"/>
      <c r="AS5" s="47"/>
      <c r="AT5" s="46">
        <f t="shared" si="3"/>
        <v>0</v>
      </c>
      <c r="AU5" s="46">
        <f t="shared" si="9"/>
        <v>0</v>
      </c>
      <c r="AV5" s="46">
        <f t="shared" si="4"/>
        <v>13.844967692307693</v>
      </c>
      <c r="AW5" s="49">
        <f t="shared" si="10"/>
        <v>0.15938265377609634</v>
      </c>
      <c r="AX5" s="46">
        <f t="shared" si="11"/>
        <v>16.47</v>
      </c>
      <c r="AY5" s="50">
        <v>16.47</v>
      </c>
      <c r="AZ5" s="57">
        <v>34.99</v>
      </c>
      <c r="BA5" s="47">
        <f t="shared" si="12"/>
        <v>0.52929408402400691</v>
      </c>
      <c r="BB5" s="10">
        <v>0.52929999999999999</v>
      </c>
      <c r="BC5" s="58">
        <v>500</v>
      </c>
      <c r="BD5" s="46">
        <f t="shared" si="13"/>
        <v>6922.4838461538466</v>
      </c>
      <c r="BE5" s="46">
        <f t="shared" si="14"/>
        <v>8235</v>
      </c>
      <c r="BF5" s="53">
        <v>46197</v>
      </c>
      <c r="BG5" s="33" t="s">
        <v>75</v>
      </c>
      <c r="BH5" s="54" t="s">
        <v>90</v>
      </c>
      <c r="BI5" s="36" t="s">
        <v>77</v>
      </c>
    </row>
    <row r="6" spans="1:61" s="32" customFormat="1" ht="60" customHeight="1">
      <c r="A6" s="33" t="s">
        <v>62</v>
      </c>
      <c r="B6" s="34">
        <v>5</v>
      </c>
      <c r="C6" s="35"/>
      <c r="D6" s="36" t="s">
        <v>91</v>
      </c>
      <c r="E6" s="33" t="s">
        <v>84</v>
      </c>
      <c r="F6" s="33"/>
      <c r="G6" s="33" t="s">
        <v>65</v>
      </c>
      <c r="H6" s="33" t="s">
        <v>92</v>
      </c>
      <c r="I6" s="36" t="s">
        <v>67</v>
      </c>
      <c r="J6" s="33" t="s">
        <v>68</v>
      </c>
      <c r="K6" s="36" t="s">
        <v>86</v>
      </c>
      <c r="L6" s="8" t="s">
        <v>70</v>
      </c>
      <c r="M6" s="36" t="s">
        <v>87</v>
      </c>
      <c r="N6" s="33" t="s">
        <v>93</v>
      </c>
      <c r="O6" s="33"/>
      <c r="P6" s="63" t="s">
        <v>199</v>
      </c>
      <c r="Q6" s="37"/>
      <c r="R6" s="33" t="s">
        <v>73</v>
      </c>
      <c r="S6" s="38">
        <f>'[1]1.7.26-print'!O4</f>
        <v>0</v>
      </c>
      <c r="T6" s="39">
        <v>7.8</v>
      </c>
      <c r="U6" s="9">
        <f t="shared" si="5"/>
        <v>0</v>
      </c>
      <c r="V6" s="40">
        <v>8.73</v>
      </c>
      <c r="W6" s="41"/>
      <c r="X6" s="33" t="s">
        <v>7</v>
      </c>
      <c r="Y6" s="42">
        <v>44</v>
      </c>
      <c r="Z6" s="42">
        <v>41</v>
      </c>
      <c r="AA6" s="42">
        <v>26</v>
      </c>
      <c r="AB6" s="39">
        <v>5</v>
      </c>
      <c r="AC6" s="56">
        <v>2</v>
      </c>
      <c r="AD6" s="44">
        <f t="shared" si="6"/>
        <v>4.6904000000000001E-2</v>
      </c>
      <c r="AE6" s="45">
        <f t="shared" si="7"/>
        <v>2771.6186252771618</v>
      </c>
      <c r="AF6" s="33">
        <v>3300</v>
      </c>
      <c r="AG6" s="46">
        <f t="shared" si="8"/>
        <v>1.1906400000000001</v>
      </c>
      <c r="AH6" s="33" t="s">
        <v>74</v>
      </c>
      <c r="AI6" s="47">
        <v>0.27800000000000002</v>
      </c>
      <c r="AJ6" s="46">
        <f t="shared" si="15"/>
        <v>2.4269400000000005</v>
      </c>
      <c r="AK6" s="46">
        <f t="shared" si="0"/>
        <v>12.347580000000001</v>
      </c>
      <c r="AL6" s="47"/>
      <c r="AM6" s="46">
        <f t="shared" si="1"/>
        <v>0</v>
      </c>
      <c r="AN6" s="47"/>
      <c r="AO6" s="46">
        <f t="shared" si="2"/>
        <v>0</v>
      </c>
      <c r="AP6" s="47"/>
      <c r="AQ6" s="46">
        <f t="shared" si="16"/>
        <v>0</v>
      </c>
      <c r="AR6" s="33"/>
      <c r="AS6" s="47"/>
      <c r="AT6" s="46">
        <f t="shared" si="3"/>
        <v>0</v>
      </c>
      <c r="AU6" s="46">
        <f t="shared" si="9"/>
        <v>0</v>
      </c>
      <c r="AV6" s="46">
        <f t="shared" si="4"/>
        <v>12.347580000000001</v>
      </c>
      <c r="AW6" s="49">
        <f t="shared" si="10"/>
        <v>0.16851313131313125</v>
      </c>
      <c r="AX6" s="46">
        <f t="shared" si="11"/>
        <v>14.849999999999998</v>
      </c>
      <c r="AY6" s="50">
        <v>14.85</v>
      </c>
      <c r="AZ6" s="57">
        <v>29.99</v>
      </c>
      <c r="BA6" s="47">
        <f t="shared" si="12"/>
        <v>0.50483494498166059</v>
      </c>
      <c r="BB6" s="10">
        <v>0.50480000000000003</v>
      </c>
      <c r="BC6" s="52">
        <v>1300</v>
      </c>
      <c r="BD6" s="46">
        <f t="shared" si="13"/>
        <v>16051.854000000001</v>
      </c>
      <c r="BE6" s="46">
        <f t="shared" si="14"/>
        <v>19305</v>
      </c>
      <c r="BF6" s="53">
        <v>46211</v>
      </c>
      <c r="BG6" s="33" t="s">
        <v>94</v>
      </c>
      <c r="BH6" s="54" t="s">
        <v>95</v>
      </c>
      <c r="BI6" s="36" t="s">
        <v>96</v>
      </c>
    </row>
    <row r="7" spans="1:61" s="32" customFormat="1" ht="60" customHeight="1">
      <c r="A7" s="33" t="s">
        <v>62</v>
      </c>
      <c r="B7" s="34">
        <v>6</v>
      </c>
      <c r="C7" s="55"/>
      <c r="D7" s="36" t="s">
        <v>91</v>
      </c>
      <c r="E7" s="33" t="s">
        <v>84</v>
      </c>
      <c r="F7" s="33"/>
      <c r="G7" s="33" t="s">
        <v>65</v>
      </c>
      <c r="H7" s="33" t="s">
        <v>92</v>
      </c>
      <c r="I7" s="36" t="s">
        <v>67</v>
      </c>
      <c r="J7" s="33" t="s">
        <v>68</v>
      </c>
      <c r="K7" s="36" t="s">
        <v>86</v>
      </c>
      <c r="L7" s="8" t="s">
        <v>70</v>
      </c>
      <c r="M7" s="36" t="s">
        <v>80</v>
      </c>
      <c r="N7" s="33" t="s">
        <v>93</v>
      </c>
      <c r="O7" s="33"/>
      <c r="P7" s="63" t="s">
        <v>200</v>
      </c>
      <c r="Q7" s="37"/>
      <c r="R7" s="33" t="s">
        <v>73</v>
      </c>
      <c r="S7" s="38">
        <f>'[1]1.7.26-print'!O5</f>
        <v>0</v>
      </c>
      <c r="T7" s="39">
        <v>7.8</v>
      </c>
      <c r="U7" s="9">
        <f t="shared" si="5"/>
        <v>0</v>
      </c>
      <c r="V7" s="40">
        <v>9.83</v>
      </c>
      <c r="W7" s="41"/>
      <c r="X7" s="33" t="s">
        <v>7</v>
      </c>
      <c r="Y7" s="42">
        <v>44</v>
      </c>
      <c r="Z7" s="42">
        <v>41</v>
      </c>
      <c r="AA7" s="42">
        <v>28</v>
      </c>
      <c r="AB7" s="39">
        <v>5</v>
      </c>
      <c r="AC7" s="56">
        <v>2</v>
      </c>
      <c r="AD7" s="44">
        <f t="shared" si="6"/>
        <v>5.0512000000000001E-2</v>
      </c>
      <c r="AE7" s="45">
        <f t="shared" si="7"/>
        <v>2573.6458663287931</v>
      </c>
      <c r="AF7" s="33">
        <v>3300</v>
      </c>
      <c r="AG7" s="46">
        <f t="shared" si="8"/>
        <v>1.2822276923076923</v>
      </c>
      <c r="AH7" s="33" t="s">
        <v>74</v>
      </c>
      <c r="AI7" s="47">
        <v>0.27800000000000002</v>
      </c>
      <c r="AJ7" s="46">
        <f t="shared" si="15"/>
        <v>2.7327400000000002</v>
      </c>
      <c r="AK7" s="46">
        <f t="shared" si="0"/>
        <v>13.844967692307693</v>
      </c>
      <c r="AL7" s="47"/>
      <c r="AM7" s="46">
        <f t="shared" si="1"/>
        <v>0</v>
      </c>
      <c r="AN7" s="47"/>
      <c r="AO7" s="46">
        <f t="shared" si="2"/>
        <v>0</v>
      </c>
      <c r="AP7" s="47"/>
      <c r="AQ7" s="46">
        <f t="shared" si="16"/>
        <v>0</v>
      </c>
      <c r="AR7" s="33"/>
      <c r="AS7" s="47"/>
      <c r="AT7" s="46">
        <f t="shared" si="3"/>
        <v>0</v>
      </c>
      <c r="AU7" s="46">
        <f t="shared" si="9"/>
        <v>0</v>
      </c>
      <c r="AV7" s="46">
        <f t="shared" si="4"/>
        <v>13.844967692307693</v>
      </c>
      <c r="AW7" s="49">
        <f t="shared" si="10"/>
        <v>0.15938265377609634</v>
      </c>
      <c r="AX7" s="46">
        <f t="shared" si="11"/>
        <v>16.47</v>
      </c>
      <c r="AY7" s="50">
        <v>16.47</v>
      </c>
      <c r="AZ7" s="57">
        <v>34.99</v>
      </c>
      <c r="BA7" s="47">
        <f t="shared" si="12"/>
        <v>0.52929408402400691</v>
      </c>
      <c r="BB7" s="10">
        <v>0.52929999999999999</v>
      </c>
      <c r="BC7" s="52">
        <v>700</v>
      </c>
      <c r="BD7" s="46">
        <f t="shared" si="13"/>
        <v>9691.4773846153839</v>
      </c>
      <c r="BE7" s="46">
        <f t="shared" si="14"/>
        <v>11529</v>
      </c>
      <c r="BF7" s="53">
        <v>46211</v>
      </c>
      <c r="BG7" s="33" t="s">
        <v>97</v>
      </c>
      <c r="BH7" s="54" t="s">
        <v>98</v>
      </c>
      <c r="BI7" s="36" t="s">
        <v>96</v>
      </c>
    </row>
    <row r="8" spans="1:61" s="32" customFormat="1" ht="60" customHeight="1">
      <c r="A8" s="33" t="s">
        <v>62</v>
      </c>
      <c r="B8" s="34">
        <v>7</v>
      </c>
      <c r="C8" s="35"/>
      <c r="D8" s="36" t="s">
        <v>99</v>
      </c>
      <c r="E8" s="33" t="s">
        <v>100</v>
      </c>
      <c r="F8" s="33"/>
      <c r="G8" s="33" t="s">
        <v>65</v>
      </c>
      <c r="H8" s="36" t="s">
        <v>101</v>
      </c>
      <c r="I8" s="36" t="s">
        <v>67</v>
      </c>
      <c r="J8" s="33" t="s">
        <v>68</v>
      </c>
      <c r="K8" s="36" t="s">
        <v>86</v>
      </c>
      <c r="L8" s="8" t="s">
        <v>70</v>
      </c>
      <c r="M8" s="36" t="s">
        <v>87</v>
      </c>
      <c r="N8" s="33" t="s">
        <v>102</v>
      </c>
      <c r="O8" s="33"/>
      <c r="P8" s="63" t="s">
        <v>201</v>
      </c>
      <c r="Q8" s="37"/>
      <c r="R8" s="33" t="s">
        <v>73</v>
      </c>
      <c r="S8" s="38">
        <f>'[1]1.7.26-print'!O4</f>
        <v>0</v>
      </c>
      <c r="T8" s="39">
        <v>7.8</v>
      </c>
      <c r="U8" s="9">
        <f t="shared" si="5"/>
        <v>0</v>
      </c>
      <c r="V8" s="40">
        <v>8.73</v>
      </c>
      <c r="W8" s="41"/>
      <c r="X8" s="33" t="s">
        <v>7</v>
      </c>
      <c r="Y8" s="42">
        <v>44</v>
      </c>
      <c r="Z8" s="42">
        <v>41</v>
      </c>
      <c r="AA8" s="42">
        <v>26</v>
      </c>
      <c r="AB8" s="39">
        <v>5</v>
      </c>
      <c r="AC8" s="56">
        <v>2</v>
      </c>
      <c r="AD8" s="44">
        <f t="shared" si="6"/>
        <v>4.6904000000000001E-2</v>
      </c>
      <c r="AE8" s="45">
        <f t="shared" si="7"/>
        <v>2771.6186252771618</v>
      </c>
      <c r="AF8" s="33">
        <v>3300</v>
      </c>
      <c r="AG8" s="46">
        <f t="shared" si="8"/>
        <v>1.1906400000000001</v>
      </c>
      <c r="AH8" s="33" t="s">
        <v>74</v>
      </c>
      <c r="AI8" s="47">
        <v>0.27800000000000002</v>
      </c>
      <c r="AJ8" s="46">
        <f t="shared" si="15"/>
        <v>2.4269400000000005</v>
      </c>
      <c r="AK8" s="46">
        <f t="shared" si="0"/>
        <v>12.347580000000001</v>
      </c>
      <c r="AL8" s="47"/>
      <c r="AM8" s="46">
        <f t="shared" si="1"/>
        <v>0</v>
      </c>
      <c r="AN8" s="47"/>
      <c r="AO8" s="46">
        <f t="shared" si="2"/>
        <v>0</v>
      </c>
      <c r="AP8" s="47"/>
      <c r="AQ8" s="46">
        <f t="shared" si="16"/>
        <v>0</v>
      </c>
      <c r="AR8" s="33"/>
      <c r="AS8" s="47"/>
      <c r="AT8" s="46">
        <f t="shared" si="3"/>
        <v>0</v>
      </c>
      <c r="AU8" s="46">
        <f t="shared" si="9"/>
        <v>0</v>
      </c>
      <c r="AV8" s="46">
        <f t="shared" si="4"/>
        <v>12.347580000000001</v>
      </c>
      <c r="AW8" s="49">
        <f t="shared" si="10"/>
        <v>0.16851313131313125</v>
      </c>
      <c r="AX8" s="46">
        <f t="shared" si="11"/>
        <v>14.849999999999998</v>
      </c>
      <c r="AY8" s="50">
        <v>14.85</v>
      </c>
      <c r="AZ8" s="57">
        <v>29.99</v>
      </c>
      <c r="BA8" s="47">
        <f t="shared" si="12"/>
        <v>0.50483494498166059</v>
      </c>
      <c r="BB8" s="10">
        <v>0.50480000000000003</v>
      </c>
      <c r="BC8" s="52">
        <v>1300</v>
      </c>
      <c r="BD8" s="46">
        <f t="shared" si="13"/>
        <v>16051.854000000001</v>
      </c>
      <c r="BE8" s="46">
        <f t="shared" si="14"/>
        <v>19305</v>
      </c>
      <c r="BF8" s="53">
        <v>46211</v>
      </c>
      <c r="BG8" s="33" t="s">
        <v>94</v>
      </c>
      <c r="BH8" s="54" t="s">
        <v>95</v>
      </c>
      <c r="BI8" s="36" t="s">
        <v>96</v>
      </c>
    </row>
    <row r="9" spans="1:61" s="32" customFormat="1" ht="60" customHeight="1">
      <c r="A9" s="33" t="s">
        <v>62</v>
      </c>
      <c r="B9" s="34">
        <v>8</v>
      </c>
      <c r="C9" s="55"/>
      <c r="D9" s="36" t="s">
        <v>99</v>
      </c>
      <c r="E9" s="33" t="s">
        <v>100</v>
      </c>
      <c r="F9" s="33"/>
      <c r="G9" s="33" t="s">
        <v>65</v>
      </c>
      <c r="H9" s="36" t="s">
        <v>101</v>
      </c>
      <c r="I9" s="36" t="s">
        <v>67</v>
      </c>
      <c r="J9" s="33" t="s">
        <v>68</v>
      </c>
      <c r="K9" s="36" t="s">
        <v>86</v>
      </c>
      <c r="L9" s="8" t="s">
        <v>70</v>
      </c>
      <c r="M9" s="36" t="s">
        <v>80</v>
      </c>
      <c r="N9" s="33" t="s">
        <v>102</v>
      </c>
      <c r="O9" s="33"/>
      <c r="P9" s="63" t="s">
        <v>202</v>
      </c>
      <c r="Q9" s="37"/>
      <c r="R9" s="33" t="s">
        <v>73</v>
      </c>
      <c r="S9" s="38">
        <f>'[1]1.7.26-print'!O5</f>
        <v>0</v>
      </c>
      <c r="T9" s="39">
        <v>7.8</v>
      </c>
      <c r="U9" s="9">
        <f t="shared" si="5"/>
        <v>0</v>
      </c>
      <c r="V9" s="40">
        <v>9.83</v>
      </c>
      <c r="W9" s="41"/>
      <c r="X9" s="33" t="s">
        <v>7</v>
      </c>
      <c r="Y9" s="42">
        <v>44</v>
      </c>
      <c r="Z9" s="42">
        <v>41</v>
      </c>
      <c r="AA9" s="42">
        <v>28</v>
      </c>
      <c r="AB9" s="39">
        <v>5</v>
      </c>
      <c r="AC9" s="56">
        <v>2</v>
      </c>
      <c r="AD9" s="44">
        <f t="shared" si="6"/>
        <v>5.0512000000000001E-2</v>
      </c>
      <c r="AE9" s="45">
        <f t="shared" si="7"/>
        <v>2573.6458663287931</v>
      </c>
      <c r="AF9" s="33">
        <v>3300</v>
      </c>
      <c r="AG9" s="46">
        <f t="shared" si="8"/>
        <v>1.2822276923076923</v>
      </c>
      <c r="AH9" s="33" t="s">
        <v>74</v>
      </c>
      <c r="AI9" s="47">
        <v>0.27800000000000002</v>
      </c>
      <c r="AJ9" s="46">
        <f t="shared" si="15"/>
        <v>2.7327400000000002</v>
      </c>
      <c r="AK9" s="46">
        <f t="shared" si="0"/>
        <v>13.844967692307693</v>
      </c>
      <c r="AL9" s="47"/>
      <c r="AM9" s="46">
        <f t="shared" si="1"/>
        <v>0</v>
      </c>
      <c r="AN9" s="47"/>
      <c r="AO9" s="46">
        <f t="shared" si="2"/>
        <v>0</v>
      </c>
      <c r="AP9" s="47"/>
      <c r="AQ9" s="46">
        <f t="shared" si="16"/>
        <v>0</v>
      </c>
      <c r="AR9" s="33"/>
      <c r="AS9" s="47"/>
      <c r="AT9" s="46">
        <f t="shared" si="3"/>
        <v>0</v>
      </c>
      <c r="AU9" s="46">
        <f t="shared" si="9"/>
        <v>0</v>
      </c>
      <c r="AV9" s="46">
        <f t="shared" si="4"/>
        <v>13.844967692307693</v>
      </c>
      <c r="AW9" s="49">
        <f t="shared" si="10"/>
        <v>0.15938265377609634</v>
      </c>
      <c r="AX9" s="46">
        <f t="shared" si="11"/>
        <v>16.47</v>
      </c>
      <c r="AY9" s="50">
        <v>16.47</v>
      </c>
      <c r="AZ9" s="57">
        <v>34.99</v>
      </c>
      <c r="BA9" s="47">
        <f t="shared" si="12"/>
        <v>0.52929408402400691</v>
      </c>
      <c r="BB9" s="10">
        <v>0.52929999999999999</v>
      </c>
      <c r="BC9" s="52">
        <v>700</v>
      </c>
      <c r="BD9" s="46">
        <f t="shared" si="13"/>
        <v>9691.4773846153839</v>
      </c>
      <c r="BE9" s="46">
        <f t="shared" si="14"/>
        <v>11529</v>
      </c>
      <c r="BF9" s="53">
        <v>46211</v>
      </c>
      <c r="BG9" s="33" t="s">
        <v>97</v>
      </c>
      <c r="BH9" s="54" t="s">
        <v>98</v>
      </c>
      <c r="BI9" s="36" t="s">
        <v>96</v>
      </c>
    </row>
    <row r="10" spans="1:61" s="32" customFormat="1" ht="60" customHeight="1">
      <c r="A10" s="33" t="s">
        <v>62</v>
      </c>
      <c r="B10" s="34">
        <v>9</v>
      </c>
      <c r="C10" s="35"/>
      <c r="D10" s="33"/>
      <c r="E10" s="33" t="s">
        <v>84</v>
      </c>
      <c r="F10" s="33"/>
      <c r="G10" s="33" t="s">
        <v>65</v>
      </c>
      <c r="H10" s="36" t="s">
        <v>103</v>
      </c>
      <c r="I10" s="36" t="s">
        <v>67</v>
      </c>
      <c r="J10" s="33" t="s">
        <v>68</v>
      </c>
      <c r="K10" s="59" t="s">
        <v>104</v>
      </c>
      <c r="L10" s="8" t="s">
        <v>70</v>
      </c>
      <c r="M10" s="36" t="s">
        <v>87</v>
      </c>
      <c r="N10" s="33" t="s">
        <v>105</v>
      </c>
      <c r="O10" s="33"/>
      <c r="P10" s="63" t="s">
        <v>203</v>
      </c>
      <c r="Q10" s="60"/>
      <c r="R10" s="33" t="s">
        <v>73</v>
      </c>
      <c r="S10" s="38">
        <f>'[1]Joney Quote2.25'!H3</f>
        <v>71</v>
      </c>
      <c r="T10" s="39">
        <v>7.8</v>
      </c>
      <c r="U10" s="9">
        <f t="shared" si="5"/>
        <v>9.1025641025641022</v>
      </c>
      <c r="V10" s="40">
        <v>8.68</v>
      </c>
      <c r="W10" s="41"/>
      <c r="X10" s="33" t="s">
        <v>7</v>
      </c>
      <c r="Y10" s="42">
        <v>44</v>
      </c>
      <c r="Z10" s="42">
        <v>41</v>
      </c>
      <c r="AA10" s="42">
        <v>26</v>
      </c>
      <c r="AB10" s="39">
        <v>5</v>
      </c>
      <c r="AC10" s="56">
        <v>2</v>
      </c>
      <c r="AD10" s="44">
        <f t="shared" si="6"/>
        <v>4.6904000000000001E-2</v>
      </c>
      <c r="AE10" s="45">
        <f t="shared" si="7"/>
        <v>2771.6186252771618</v>
      </c>
      <c r="AF10" s="33">
        <v>3300</v>
      </c>
      <c r="AG10" s="46">
        <f t="shared" si="8"/>
        <v>1.1906400000000001</v>
      </c>
      <c r="AH10" s="33" t="s">
        <v>74</v>
      </c>
      <c r="AI10" s="47">
        <v>0.27800000000000002</v>
      </c>
      <c r="AJ10" s="46">
        <f t="shared" si="15"/>
        <v>2.4130400000000001</v>
      </c>
      <c r="AK10" s="46">
        <f t="shared" si="0"/>
        <v>12.28368</v>
      </c>
      <c r="AL10" s="47"/>
      <c r="AM10" s="46">
        <f t="shared" si="1"/>
        <v>0</v>
      </c>
      <c r="AN10" s="47"/>
      <c r="AO10" s="46">
        <f t="shared" si="2"/>
        <v>0</v>
      </c>
      <c r="AP10" s="47"/>
      <c r="AQ10" s="46">
        <f t="shared" si="16"/>
        <v>0</v>
      </c>
      <c r="AR10" s="33"/>
      <c r="AS10" s="47"/>
      <c r="AT10" s="46">
        <f t="shared" si="3"/>
        <v>0</v>
      </c>
      <c r="AU10" s="46">
        <f t="shared" si="9"/>
        <v>0</v>
      </c>
      <c r="AV10" s="46">
        <f t="shared" si="4"/>
        <v>12.28368</v>
      </c>
      <c r="AW10" s="49">
        <f t="shared" si="10"/>
        <v>0.17834916387959859</v>
      </c>
      <c r="AX10" s="46">
        <f t="shared" si="11"/>
        <v>14.950000000000001</v>
      </c>
      <c r="AY10" s="50">
        <v>14.95</v>
      </c>
      <c r="AZ10" s="57">
        <v>29.99</v>
      </c>
      <c r="BA10" s="47">
        <f t="shared" si="12"/>
        <v>0.50150050016672221</v>
      </c>
      <c r="BB10" s="10">
        <v>0.50149999999999995</v>
      </c>
      <c r="BC10" s="58">
        <v>1000</v>
      </c>
      <c r="BD10" s="46">
        <f t="shared" si="13"/>
        <v>12283.68</v>
      </c>
      <c r="BE10" s="46">
        <f t="shared" si="14"/>
        <v>14950</v>
      </c>
      <c r="BF10" s="53">
        <v>46197</v>
      </c>
      <c r="BG10" s="33" t="s">
        <v>106</v>
      </c>
      <c r="BH10" s="54" t="s">
        <v>107</v>
      </c>
      <c r="BI10" s="36" t="s">
        <v>77</v>
      </c>
    </row>
    <row r="11" spans="1:61" s="32" customFormat="1" ht="60" customHeight="1">
      <c r="A11" s="33" t="s">
        <v>62</v>
      </c>
      <c r="B11" s="34">
        <v>10</v>
      </c>
      <c r="C11" s="55"/>
      <c r="D11" s="33"/>
      <c r="E11" s="33" t="s">
        <v>84</v>
      </c>
      <c r="F11" s="33"/>
      <c r="G11" s="33" t="s">
        <v>65</v>
      </c>
      <c r="H11" s="36" t="s">
        <v>103</v>
      </c>
      <c r="I11" s="36" t="s">
        <v>67</v>
      </c>
      <c r="J11" s="33" t="s">
        <v>68</v>
      </c>
      <c r="K11" s="59" t="s">
        <v>104</v>
      </c>
      <c r="L11" s="8" t="s">
        <v>70</v>
      </c>
      <c r="M11" s="36" t="s">
        <v>80</v>
      </c>
      <c r="N11" s="33" t="s">
        <v>105</v>
      </c>
      <c r="O11" s="33"/>
      <c r="P11" s="63" t="s">
        <v>204</v>
      </c>
      <c r="Q11" s="60"/>
      <c r="R11" s="33" t="s">
        <v>73</v>
      </c>
      <c r="S11" s="38">
        <f>'[1]Joney Quote2.25'!H4</f>
        <v>80.900000000000006</v>
      </c>
      <c r="T11" s="39">
        <v>7.8</v>
      </c>
      <c r="U11" s="9">
        <f t="shared" si="5"/>
        <v>10.371794871794872</v>
      </c>
      <c r="V11" s="40">
        <v>9.9</v>
      </c>
      <c r="W11" s="41"/>
      <c r="X11" s="33" t="s">
        <v>7</v>
      </c>
      <c r="Y11" s="42">
        <v>44</v>
      </c>
      <c r="Z11" s="42">
        <v>41</v>
      </c>
      <c r="AA11" s="42">
        <v>28</v>
      </c>
      <c r="AB11" s="39">
        <v>5</v>
      </c>
      <c r="AC11" s="56">
        <v>2</v>
      </c>
      <c r="AD11" s="44">
        <f t="shared" si="6"/>
        <v>5.0512000000000001E-2</v>
      </c>
      <c r="AE11" s="45">
        <f t="shared" si="7"/>
        <v>2573.6458663287931</v>
      </c>
      <c r="AF11" s="33">
        <v>3300</v>
      </c>
      <c r="AG11" s="46">
        <f t="shared" si="8"/>
        <v>1.2822276923076923</v>
      </c>
      <c r="AH11" s="33" t="s">
        <v>74</v>
      </c>
      <c r="AI11" s="47">
        <v>0.27800000000000002</v>
      </c>
      <c r="AJ11" s="46">
        <f t="shared" si="15"/>
        <v>2.7522000000000002</v>
      </c>
      <c r="AK11" s="46">
        <f t="shared" si="0"/>
        <v>13.934427692307693</v>
      </c>
      <c r="AL11" s="47"/>
      <c r="AM11" s="46">
        <f t="shared" si="1"/>
        <v>0</v>
      </c>
      <c r="AN11" s="47"/>
      <c r="AO11" s="46">
        <f t="shared" si="2"/>
        <v>0</v>
      </c>
      <c r="AP11" s="47"/>
      <c r="AQ11" s="46">
        <f t="shared" si="16"/>
        <v>0</v>
      </c>
      <c r="AR11" s="33"/>
      <c r="AS11" s="47"/>
      <c r="AT11" s="46">
        <f t="shared" si="3"/>
        <v>0</v>
      </c>
      <c r="AU11" s="46">
        <f t="shared" si="9"/>
        <v>0</v>
      </c>
      <c r="AV11" s="46">
        <f t="shared" si="4"/>
        <v>13.934427692307693</v>
      </c>
      <c r="AW11" s="49">
        <f t="shared" si="10"/>
        <v>0.19267510473304217</v>
      </c>
      <c r="AX11" s="46">
        <f t="shared" si="11"/>
        <v>17.260000000000002</v>
      </c>
      <c r="AY11" s="50">
        <v>17.260000000000002</v>
      </c>
      <c r="AZ11" s="57">
        <v>34.99</v>
      </c>
      <c r="BA11" s="47">
        <f t="shared" si="12"/>
        <v>0.5067162046298942</v>
      </c>
      <c r="BB11" s="10">
        <v>0.50670000000000004</v>
      </c>
      <c r="BC11" s="58">
        <v>1000</v>
      </c>
      <c r="BD11" s="46">
        <f t="shared" si="13"/>
        <v>13934.427692307694</v>
      </c>
      <c r="BE11" s="46">
        <f t="shared" si="14"/>
        <v>17260</v>
      </c>
      <c r="BF11" s="53">
        <v>46197</v>
      </c>
      <c r="BG11" s="33" t="s">
        <v>106</v>
      </c>
      <c r="BH11" s="54" t="s">
        <v>108</v>
      </c>
      <c r="BI11" s="36" t="s">
        <v>77</v>
      </c>
    </row>
    <row r="12" spans="1:61" s="32" customFormat="1" ht="60" customHeight="1">
      <c r="A12" s="33" t="s">
        <v>82</v>
      </c>
      <c r="B12" s="34">
        <v>11</v>
      </c>
      <c r="C12" s="35"/>
      <c r="D12" s="33"/>
      <c r="E12" s="33" t="s">
        <v>109</v>
      </c>
      <c r="F12" s="33"/>
      <c r="G12" s="33" t="s">
        <v>65</v>
      </c>
      <c r="H12" s="33" t="s">
        <v>110</v>
      </c>
      <c r="I12" s="36" t="s">
        <v>67</v>
      </c>
      <c r="J12" s="33" t="s">
        <v>68</v>
      </c>
      <c r="K12" s="36" t="s">
        <v>111</v>
      </c>
      <c r="L12" s="8" t="s">
        <v>70</v>
      </c>
      <c r="M12" s="36" t="s">
        <v>87</v>
      </c>
      <c r="N12" s="33" t="s">
        <v>72</v>
      </c>
      <c r="O12" s="33"/>
      <c r="P12" s="63" t="s">
        <v>205</v>
      </c>
      <c r="Q12" s="61"/>
      <c r="R12" s="33" t="s">
        <v>73</v>
      </c>
      <c r="S12" s="38" t="str">
        <f>'[1]Joney Quote2.25'!P32</f>
        <v>upcharge-3.5%</v>
      </c>
      <c r="T12" s="39">
        <v>7.8</v>
      </c>
      <c r="U12" s="9" t="str">
        <f t="shared" si="5"/>
        <v/>
      </c>
      <c r="V12" s="40">
        <v>12.74</v>
      </c>
      <c r="W12" s="41"/>
      <c r="X12" s="33" t="s">
        <v>7</v>
      </c>
      <c r="Y12" s="42">
        <v>44</v>
      </c>
      <c r="Z12" s="42">
        <v>41</v>
      </c>
      <c r="AA12" s="42">
        <v>26</v>
      </c>
      <c r="AB12" s="39">
        <v>5</v>
      </c>
      <c r="AC12" s="56">
        <v>2</v>
      </c>
      <c r="AD12" s="44">
        <f t="shared" si="6"/>
        <v>4.6904000000000001E-2</v>
      </c>
      <c r="AE12" s="45">
        <f t="shared" si="7"/>
        <v>2771.6186252771618</v>
      </c>
      <c r="AF12" s="33">
        <v>3300</v>
      </c>
      <c r="AG12" s="46">
        <f t="shared" si="8"/>
        <v>1.1906400000000001</v>
      </c>
      <c r="AH12" s="33" t="s">
        <v>74</v>
      </c>
      <c r="AI12" s="47">
        <v>0.27800000000000002</v>
      </c>
      <c r="AJ12" s="46">
        <f t="shared" si="15"/>
        <v>3.5417200000000002</v>
      </c>
      <c r="AK12" s="46">
        <f t="shared" si="0"/>
        <v>17.472360000000002</v>
      </c>
      <c r="AL12" s="47"/>
      <c r="AM12" s="46">
        <f t="shared" si="1"/>
        <v>0</v>
      </c>
      <c r="AN12" s="47"/>
      <c r="AO12" s="46">
        <f t="shared" si="2"/>
        <v>0</v>
      </c>
      <c r="AP12" s="47"/>
      <c r="AQ12" s="46">
        <f t="shared" si="16"/>
        <v>0</v>
      </c>
      <c r="AR12" s="33"/>
      <c r="AS12" s="47"/>
      <c r="AT12" s="46">
        <f t="shared" si="3"/>
        <v>0</v>
      </c>
      <c r="AU12" s="46">
        <f t="shared" si="9"/>
        <v>0</v>
      </c>
      <c r="AV12" s="46">
        <f t="shared" si="4"/>
        <v>17.472360000000002</v>
      </c>
      <c r="AW12" s="49">
        <f t="shared" si="10"/>
        <v>0.14056271519921282</v>
      </c>
      <c r="AX12" s="46">
        <f t="shared" si="11"/>
        <v>20.329999999999998</v>
      </c>
      <c r="AY12" s="50">
        <v>20.329999999999998</v>
      </c>
      <c r="AZ12" s="51">
        <v>39.99</v>
      </c>
      <c r="BA12" s="47">
        <f t="shared" si="12"/>
        <v>0.49162290572643169</v>
      </c>
      <c r="BB12" s="10">
        <v>0.49159999999999998</v>
      </c>
      <c r="BC12" s="58">
        <v>1000</v>
      </c>
      <c r="BD12" s="46">
        <f t="shared" si="13"/>
        <v>17472.36</v>
      </c>
      <c r="BE12" s="46">
        <f t="shared" si="14"/>
        <v>20330</v>
      </c>
      <c r="BF12" s="53">
        <v>46197</v>
      </c>
      <c r="BG12" s="33" t="s">
        <v>106</v>
      </c>
      <c r="BH12" s="54" t="s">
        <v>112</v>
      </c>
      <c r="BI12" s="36" t="s">
        <v>77</v>
      </c>
    </row>
    <row r="13" spans="1:61" s="32" customFormat="1" ht="60" customHeight="1">
      <c r="A13" s="33" t="s">
        <v>82</v>
      </c>
      <c r="B13" s="34">
        <v>12</v>
      </c>
      <c r="C13" s="55"/>
      <c r="D13" s="33"/>
      <c r="E13" s="33" t="s">
        <v>109</v>
      </c>
      <c r="F13" s="33"/>
      <c r="G13" s="33" t="s">
        <v>65</v>
      </c>
      <c r="H13" s="33" t="s">
        <v>110</v>
      </c>
      <c r="I13" s="36" t="s">
        <v>67</v>
      </c>
      <c r="J13" s="33" t="s">
        <v>68</v>
      </c>
      <c r="K13" s="36" t="s">
        <v>111</v>
      </c>
      <c r="L13" s="8" t="s">
        <v>70</v>
      </c>
      <c r="M13" s="36" t="s">
        <v>80</v>
      </c>
      <c r="N13" s="33" t="s">
        <v>72</v>
      </c>
      <c r="O13" s="33"/>
      <c r="P13" s="63" t="s">
        <v>206</v>
      </c>
      <c r="Q13" s="61"/>
      <c r="R13" s="33" t="s">
        <v>73</v>
      </c>
      <c r="S13" s="38">
        <f>'[1]Joney Quote2.25'!P33</f>
        <v>0</v>
      </c>
      <c r="T13" s="39">
        <v>7.8</v>
      </c>
      <c r="U13" s="9">
        <f t="shared" si="5"/>
        <v>0</v>
      </c>
      <c r="V13" s="40">
        <v>14.76</v>
      </c>
      <c r="W13" s="41"/>
      <c r="X13" s="33" t="s">
        <v>7</v>
      </c>
      <c r="Y13" s="42">
        <v>44</v>
      </c>
      <c r="Z13" s="42">
        <v>41</v>
      </c>
      <c r="AA13" s="42">
        <v>28</v>
      </c>
      <c r="AB13" s="39">
        <v>5</v>
      </c>
      <c r="AC13" s="56">
        <v>2</v>
      </c>
      <c r="AD13" s="44">
        <f t="shared" si="6"/>
        <v>5.0512000000000001E-2</v>
      </c>
      <c r="AE13" s="45">
        <f t="shared" si="7"/>
        <v>2573.6458663287931</v>
      </c>
      <c r="AF13" s="33">
        <v>3300</v>
      </c>
      <c r="AG13" s="46">
        <f t="shared" si="8"/>
        <v>1.2822276923076923</v>
      </c>
      <c r="AH13" s="33" t="s">
        <v>74</v>
      </c>
      <c r="AI13" s="47">
        <v>0.27800000000000002</v>
      </c>
      <c r="AJ13" s="46">
        <f t="shared" si="15"/>
        <v>4.1032800000000007</v>
      </c>
      <c r="AK13" s="46">
        <f t="shared" si="0"/>
        <v>20.145507692307692</v>
      </c>
      <c r="AL13" s="47"/>
      <c r="AM13" s="46">
        <f t="shared" si="1"/>
        <v>0</v>
      </c>
      <c r="AN13" s="47"/>
      <c r="AO13" s="46">
        <f t="shared" si="2"/>
        <v>0</v>
      </c>
      <c r="AP13" s="47"/>
      <c r="AQ13" s="46">
        <f t="shared" si="16"/>
        <v>0</v>
      </c>
      <c r="AR13" s="33"/>
      <c r="AS13" s="47"/>
      <c r="AT13" s="46">
        <f t="shared" si="3"/>
        <v>0</v>
      </c>
      <c r="AU13" s="46">
        <f t="shared" si="9"/>
        <v>0</v>
      </c>
      <c r="AV13" s="46">
        <f t="shared" si="4"/>
        <v>20.145507692307692</v>
      </c>
      <c r="AW13" s="49">
        <f t="shared" si="10"/>
        <v>0.1353859359524596</v>
      </c>
      <c r="AX13" s="46">
        <f t="shared" si="11"/>
        <v>23.300000000000004</v>
      </c>
      <c r="AY13" s="50">
        <v>23.3</v>
      </c>
      <c r="AZ13" s="51">
        <v>44.99</v>
      </c>
      <c r="BA13" s="47">
        <f t="shared" si="12"/>
        <v>0.48210713491887086</v>
      </c>
      <c r="BB13" s="10">
        <v>0.48209999999999997</v>
      </c>
      <c r="BC13" s="58">
        <v>1000</v>
      </c>
      <c r="BD13" s="46">
        <f t="shared" si="13"/>
        <v>20145.507692307692</v>
      </c>
      <c r="BE13" s="46">
        <f t="shared" si="14"/>
        <v>23300</v>
      </c>
      <c r="BF13" s="53">
        <v>46197</v>
      </c>
      <c r="BG13" s="33" t="s">
        <v>106</v>
      </c>
      <c r="BH13" s="54" t="s">
        <v>113</v>
      </c>
      <c r="BI13" s="36" t="s">
        <v>77</v>
      </c>
    </row>
    <row r="14" spans="1:61" s="32" customFormat="1" ht="60" customHeight="1">
      <c r="A14" s="33" t="s">
        <v>82</v>
      </c>
      <c r="B14" s="34">
        <v>13</v>
      </c>
      <c r="C14" s="35"/>
      <c r="D14" s="36"/>
      <c r="E14" s="36" t="s">
        <v>114</v>
      </c>
      <c r="F14" s="33"/>
      <c r="G14" s="33" t="s">
        <v>65</v>
      </c>
      <c r="H14" s="36" t="s">
        <v>115</v>
      </c>
      <c r="I14" s="36" t="s">
        <v>67</v>
      </c>
      <c r="J14" s="33" t="s">
        <v>68</v>
      </c>
      <c r="K14" s="62" t="s">
        <v>116</v>
      </c>
      <c r="L14" s="8" t="s">
        <v>70</v>
      </c>
      <c r="M14" s="36" t="s">
        <v>87</v>
      </c>
      <c r="N14" s="33" t="s">
        <v>72</v>
      </c>
      <c r="O14" s="33"/>
      <c r="P14" s="63" t="s">
        <v>207</v>
      </c>
      <c r="Q14" s="37"/>
      <c r="R14" s="33" t="s">
        <v>73</v>
      </c>
      <c r="S14" s="38">
        <f>'[1]Joney Quote2.25'!H1</f>
        <v>0</v>
      </c>
      <c r="T14" s="39">
        <v>7.8</v>
      </c>
      <c r="U14" s="9">
        <f t="shared" si="5"/>
        <v>0</v>
      </c>
      <c r="V14" s="40">
        <v>9.1</v>
      </c>
      <c r="W14" s="41"/>
      <c r="X14" s="33" t="s">
        <v>7</v>
      </c>
      <c r="Y14" s="42">
        <v>44</v>
      </c>
      <c r="Z14" s="42">
        <v>41</v>
      </c>
      <c r="AA14" s="42">
        <v>26</v>
      </c>
      <c r="AB14" s="39">
        <v>5</v>
      </c>
      <c r="AC14" s="56">
        <v>2</v>
      </c>
      <c r="AD14" s="44">
        <f t="shared" si="6"/>
        <v>4.6904000000000001E-2</v>
      </c>
      <c r="AE14" s="45">
        <f t="shared" si="7"/>
        <v>2771.6186252771618</v>
      </c>
      <c r="AF14" s="33">
        <v>3300</v>
      </c>
      <c r="AG14" s="46">
        <f t="shared" si="8"/>
        <v>1.1906400000000001</v>
      </c>
      <c r="AH14" s="33" t="s">
        <v>74</v>
      </c>
      <c r="AI14" s="47">
        <v>0.27800000000000002</v>
      </c>
      <c r="AJ14" s="46">
        <f t="shared" si="15"/>
        <v>2.5298000000000003</v>
      </c>
      <c r="AK14" s="46">
        <f t="shared" si="0"/>
        <v>12.82044</v>
      </c>
      <c r="AL14" s="47"/>
      <c r="AM14" s="46">
        <f t="shared" si="1"/>
        <v>0</v>
      </c>
      <c r="AN14" s="47"/>
      <c r="AO14" s="46">
        <f t="shared" si="2"/>
        <v>0</v>
      </c>
      <c r="AP14" s="47"/>
      <c r="AQ14" s="46">
        <f t="shared" si="16"/>
        <v>0</v>
      </c>
      <c r="AR14" s="33"/>
      <c r="AS14" s="47"/>
      <c r="AT14" s="46">
        <f t="shared" si="3"/>
        <v>0</v>
      </c>
      <c r="AU14" s="46">
        <f t="shared" si="9"/>
        <v>0</v>
      </c>
      <c r="AV14" s="46">
        <f t="shared" si="4"/>
        <v>12.82044</v>
      </c>
      <c r="AW14" s="49">
        <f t="shared" si="10"/>
        <v>0.15986631716906949</v>
      </c>
      <c r="AX14" s="46">
        <f t="shared" si="11"/>
        <v>15.260000000000002</v>
      </c>
      <c r="AY14" s="50">
        <v>15.26</v>
      </c>
      <c r="AZ14" s="57">
        <v>29.99</v>
      </c>
      <c r="BA14" s="47">
        <f t="shared" si="12"/>
        <v>0.49116372124041346</v>
      </c>
      <c r="BB14" s="10">
        <v>0.49120000000000003</v>
      </c>
      <c r="BC14" s="58">
        <v>1000</v>
      </c>
      <c r="BD14" s="46">
        <f t="shared" si="13"/>
        <v>12820.44</v>
      </c>
      <c r="BE14" s="46">
        <f t="shared" si="14"/>
        <v>15260</v>
      </c>
      <c r="BF14" s="53">
        <v>46197</v>
      </c>
      <c r="BG14" s="33" t="s">
        <v>106</v>
      </c>
      <c r="BH14" s="54" t="s">
        <v>117</v>
      </c>
      <c r="BI14" s="36" t="s">
        <v>77</v>
      </c>
    </row>
    <row r="15" spans="1:61" s="32" customFormat="1" ht="60" customHeight="1">
      <c r="A15" s="33" t="s">
        <v>82</v>
      </c>
      <c r="B15" s="34">
        <v>14</v>
      </c>
      <c r="C15" s="55"/>
      <c r="D15" s="33"/>
      <c r="E15" s="36" t="s">
        <v>114</v>
      </c>
      <c r="F15" s="33"/>
      <c r="G15" s="33" t="s">
        <v>65</v>
      </c>
      <c r="H15" s="36" t="s">
        <v>115</v>
      </c>
      <c r="I15" s="36" t="s">
        <v>67</v>
      </c>
      <c r="J15" s="33" t="s">
        <v>68</v>
      </c>
      <c r="K15" s="62" t="s">
        <v>116</v>
      </c>
      <c r="L15" s="8" t="s">
        <v>70</v>
      </c>
      <c r="M15" s="36" t="s">
        <v>80</v>
      </c>
      <c r="N15" s="33" t="s">
        <v>72</v>
      </c>
      <c r="O15" s="33"/>
      <c r="P15" s="63" t="s">
        <v>208</v>
      </c>
      <c r="Q15" s="37"/>
      <c r="R15" s="33" t="s">
        <v>73</v>
      </c>
      <c r="S15" s="38" t="str">
        <f>'[1]Joney Quote2.25'!H2</f>
        <v>upcharge-2.5%</v>
      </c>
      <c r="T15" s="39">
        <v>7.8</v>
      </c>
      <c r="U15" s="9" t="str">
        <f t="shared" si="5"/>
        <v/>
      </c>
      <c r="V15" s="40">
        <v>10.37</v>
      </c>
      <c r="W15" s="41"/>
      <c r="X15" s="33" t="s">
        <v>7</v>
      </c>
      <c r="Y15" s="42">
        <v>44</v>
      </c>
      <c r="Z15" s="42">
        <v>41</v>
      </c>
      <c r="AA15" s="42">
        <v>28</v>
      </c>
      <c r="AB15" s="39">
        <v>5</v>
      </c>
      <c r="AC15" s="56">
        <v>2</v>
      </c>
      <c r="AD15" s="44">
        <f t="shared" si="6"/>
        <v>5.0512000000000001E-2</v>
      </c>
      <c r="AE15" s="45">
        <f t="shared" si="7"/>
        <v>2573.6458663287931</v>
      </c>
      <c r="AF15" s="33">
        <v>3300</v>
      </c>
      <c r="AG15" s="46">
        <f t="shared" si="8"/>
        <v>1.2822276923076923</v>
      </c>
      <c r="AH15" s="33" t="s">
        <v>74</v>
      </c>
      <c r="AI15" s="47">
        <v>0.27800000000000002</v>
      </c>
      <c r="AJ15" s="46">
        <f t="shared" si="15"/>
        <v>2.88286</v>
      </c>
      <c r="AK15" s="46">
        <f t="shared" si="0"/>
        <v>14.535087692307691</v>
      </c>
      <c r="AL15" s="47"/>
      <c r="AM15" s="46">
        <f t="shared" si="1"/>
        <v>0</v>
      </c>
      <c r="AN15" s="47"/>
      <c r="AO15" s="46">
        <f t="shared" si="2"/>
        <v>0</v>
      </c>
      <c r="AP15" s="47"/>
      <c r="AQ15" s="46">
        <f t="shared" si="16"/>
        <v>0</v>
      </c>
      <c r="AR15" s="33"/>
      <c r="AS15" s="47"/>
      <c r="AT15" s="46">
        <f t="shared" si="3"/>
        <v>0</v>
      </c>
      <c r="AU15" s="46">
        <f t="shared" si="9"/>
        <v>0</v>
      </c>
      <c r="AV15" s="46">
        <f t="shared" si="4"/>
        <v>14.535087692307691</v>
      </c>
      <c r="AW15" s="49">
        <f t="shared" si="10"/>
        <v>0.16368885544834916</v>
      </c>
      <c r="AX15" s="46">
        <f t="shared" si="11"/>
        <v>17.38</v>
      </c>
      <c r="AY15" s="50">
        <v>17.38</v>
      </c>
      <c r="AZ15" s="57">
        <v>34.99</v>
      </c>
      <c r="BA15" s="47">
        <f t="shared" si="12"/>
        <v>0.50328665332952283</v>
      </c>
      <c r="BB15" s="10">
        <v>0.50329999999999997</v>
      </c>
      <c r="BC15" s="58">
        <v>500</v>
      </c>
      <c r="BD15" s="46">
        <f t="shared" si="13"/>
        <v>7267.5438461538452</v>
      </c>
      <c r="BE15" s="46">
        <f t="shared" si="14"/>
        <v>8690</v>
      </c>
      <c r="BF15" s="53">
        <v>46197</v>
      </c>
      <c r="BG15" s="33" t="s">
        <v>106</v>
      </c>
      <c r="BH15" s="54" t="s">
        <v>118</v>
      </c>
      <c r="BI15" s="36" t="s">
        <v>119</v>
      </c>
    </row>
    <row r="16" spans="1:61" s="32" customFormat="1" ht="60" customHeight="1">
      <c r="A16" s="33" t="s">
        <v>62</v>
      </c>
      <c r="B16" s="34">
        <v>15</v>
      </c>
      <c r="C16" s="35"/>
      <c r="D16" s="33"/>
      <c r="E16" s="33" t="s">
        <v>63</v>
      </c>
      <c r="F16" s="33" t="s">
        <v>64</v>
      </c>
      <c r="G16" s="33" t="s">
        <v>65</v>
      </c>
      <c r="H16" s="33" t="s">
        <v>120</v>
      </c>
      <c r="I16" s="36" t="s">
        <v>67</v>
      </c>
      <c r="J16" s="33" t="s">
        <v>68</v>
      </c>
      <c r="K16" s="36" t="s">
        <v>121</v>
      </c>
      <c r="L16" s="8" t="s">
        <v>70</v>
      </c>
      <c r="M16" s="36" t="s">
        <v>122</v>
      </c>
      <c r="N16" s="33" t="s">
        <v>93</v>
      </c>
      <c r="O16" s="33"/>
      <c r="P16" s="64" t="s">
        <v>219</v>
      </c>
      <c r="Q16" s="37"/>
      <c r="R16" s="33" t="s">
        <v>73</v>
      </c>
      <c r="S16" s="38">
        <f>'[1]1.15 Joney '!I2</f>
        <v>0</v>
      </c>
      <c r="T16" s="39">
        <v>7.8</v>
      </c>
      <c r="U16" s="9">
        <f t="shared" si="5"/>
        <v>0</v>
      </c>
      <c r="V16" s="40">
        <v>12.74</v>
      </c>
      <c r="W16" s="41"/>
      <c r="X16" s="33" t="s">
        <v>7</v>
      </c>
      <c r="Y16" s="42">
        <v>44</v>
      </c>
      <c r="Z16" s="42">
        <v>41</v>
      </c>
      <c r="AA16" s="42">
        <v>26</v>
      </c>
      <c r="AB16" s="39">
        <v>5</v>
      </c>
      <c r="AC16" s="56">
        <v>2</v>
      </c>
      <c r="AD16" s="44">
        <f t="shared" si="6"/>
        <v>4.6904000000000001E-2</v>
      </c>
      <c r="AE16" s="45">
        <f t="shared" si="7"/>
        <v>2771.6186252771618</v>
      </c>
      <c r="AF16" s="33">
        <v>3300</v>
      </c>
      <c r="AG16" s="46">
        <f t="shared" si="8"/>
        <v>1.1906400000000001</v>
      </c>
      <c r="AH16" s="33" t="s">
        <v>74</v>
      </c>
      <c r="AI16" s="47">
        <v>0.27800000000000002</v>
      </c>
      <c r="AJ16" s="46">
        <f t="shared" si="15"/>
        <v>3.5417200000000002</v>
      </c>
      <c r="AK16" s="46">
        <f t="shared" si="0"/>
        <v>17.472360000000002</v>
      </c>
      <c r="AL16" s="47"/>
      <c r="AM16" s="46">
        <f t="shared" si="1"/>
        <v>0</v>
      </c>
      <c r="AN16" s="47"/>
      <c r="AO16" s="46">
        <f t="shared" si="2"/>
        <v>0</v>
      </c>
      <c r="AP16" s="47"/>
      <c r="AQ16" s="46">
        <f t="shared" si="16"/>
        <v>0</v>
      </c>
      <c r="AR16" s="33" t="s">
        <v>63</v>
      </c>
      <c r="AS16" s="47">
        <v>7.0000000000000007E-2</v>
      </c>
      <c r="AT16" s="46">
        <f t="shared" si="3"/>
        <v>1.5750000000000002</v>
      </c>
      <c r="AU16" s="46">
        <f t="shared" si="9"/>
        <v>1.5750000000000002</v>
      </c>
      <c r="AV16" s="46">
        <f t="shared" si="4"/>
        <v>19.047360000000001</v>
      </c>
      <c r="AW16" s="49">
        <f t="shared" si="10"/>
        <v>0.15345066666666662</v>
      </c>
      <c r="AX16" s="46">
        <f t="shared" si="11"/>
        <v>22.5</v>
      </c>
      <c r="AY16" s="50">
        <v>22.5</v>
      </c>
      <c r="AZ16" s="51">
        <v>39.99</v>
      </c>
      <c r="BA16" s="47">
        <f t="shared" si="12"/>
        <v>0.43735933983495878</v>
      </c>
      <c r="BB16" s="10">
        <v>0.43740000000000001</v>
      </c>
      <c r="BC16" s="58">
        <v>1000</v>
      </c>
      <c r="BD16" s="46">
        <f t="shared" si="13"/>
        <v>19047.36</v>
      </c>
      <c r="BE16" s="46">
        <f t="shared" si="14"/>
        <v>22500</v>
      </c>
      <c r="BF16" s="53">
        <v>46232</v>
      </c>
      <c r="BG16" s="33" t="s">
        <v>106</v>
      </c>
      <c r="BH16" s="54" t="s">
        <v>123</v>
      </c>
      <c r="BI16" s="36" t="s">
        <v>124</v>
      </c>
    </row>
    <row r="17" spans="1:61" s="32" customFormat="1" ht="60" customHeight="1">
      <c r="A17" s="33" t="s">
        <v>62</v>
      </c>
      <c r="B17" s="34">
        <v>16</v>
      </c>
      <c r="C17" s="55"/>
      <c r="D17" s="33"/>
      <c r="E17" s="33" t="s">
        <v>63</v>
      </c>
      <c r="F17" s="33" t="s">
        <v>64</v>
      </c>
      <c r="G17" s="33" t="s">
        <v>65</v>
      </c>
      <c r="H17" s="33" t="s">
        <v>120</v>
      </c>
      <c r="I17" s="36" t="s">
        <v>67</v>
      </c>
      <c r="J17" s="33" t="s">
        <v>68</v>
      </c>
      <c r="K17" s="36" t="s">
        <v>125</v>
      </c>
      <c r="L17" s="8" t="s">
        <v>70</v>
      </c>
      <c r="M17" s="36" t="s">
        <v>126</v>
      </c>
      <c r="N17" s="33" t="s">
        <v>93</v>
      </c>
      <c r="O17" s="33"/>
      <c r="P17" s="64" t="s">
        <v>220</v>
      </c>
      <c r="Q17" s="37"/>
      <c r="R17" s="33" t="s">
        <v>73</v>
      </c>
      <c r="S17" s="38">
        <f>'[1]1.15 Joney '!I3</f>
        <v>0</v>
      </c>
      <c r="T17" s="39">
        <v>7.8</v>
      </c>
      <c r="U17" s="9">
        <f t="shared" si="5"/>
        <v>0</v>
      </c>
      <c r="V17" s="40">
        <v>14.66</v>
      </c>
      <c r="W17" s="41"/>
      <c r="X17" s="33" t="s">
        <v>7</v>
      </c>
      <c r="Y17" s="42">
        <v>44</v>
      </c>
      <c r="Z17" s="42">
        <v>41</v>
      </c>
      <c r="AA17" s="42">
        <v>28</v>
      </c>
      <c r="AB17" s="39">
        <v>5</v>
      </c>
      <c r="AC17" s="56">
        <v>2</v>
      </c>
      <c r="AD17" s="44">
        <f t="shared" si="6"/>
        <v>5.0512000000000001E-2</v>
      </c>
      <c r="AE17" s="45">
        <f t="shared" si="7"/>
        <v>2573.6458663287931</v>
      </c>
      <c r="AF17" s="33">
        <v>3300</v>
      </c>
      <c r="AG17" s="46">
        <f t="shared" si="8"/>
        <v>1.2822276923076923</v>
      </c>
      <c r="AH17" s="33" t="s">
        <v>74</v>
      </c>
      <c r="AI17" s="47">
        <v>0.27800000000000002</v>
      </c>
      <c r="AJ17" s="46">
        <f t="shared" si="15"/>
        <v>4.0754800000000007</v>
      </c>
      <c r="AK17" s="46">
        <f t="shared" si="0"/>
        <v>20.017707692307695</v>
      </c>
      <c r="AL17" s="47"/>
      <c r="AM17" s="46">
        <f t="shared" si="1"/>
        <v>0</v>
      </c>
      <c r="AN17" s="47"/>
      <c r="AO17" s="46">
        <f t="shared" si="2"/>
        <v>0</v>
      </c>
      <c r="AP17" s="47"/>
      <c r="AQ17" s="46">
        <f t="shared" si="16"/>
        <v>0</v>
      </c>
      <c r="AR17" s="33" t="s">
        <v>63</v>
      </c>
      <c r="AS17" s="47">
        <v>7.0000000000000007E-2</v>
      </c>
      <c r="AT17" s="46">
        <f t="shared" si="3"/>
        <v>1.8200000000000003</v>
      </c>
      <c r="AU17" s="46">
        <f t="shared" si="9"/>
        <v>1.8200000000000003</v>
      </c>
      <c r="AV17" s="46">
        <f t="shared" si="4"/>
        <v>21.837707692307696</v>
      </c>
      <c r="AW17" s="49">
        <f t="shared" si="10"/>
        <v>0.16008816568047324</v>
      </c>
      <c r="AX17" s="46">
        <f t="shared" si="11"/>
        <v>26</v>
      </c>
      <c r="AY17" s="50">
        <v>26</v>
      </c>
      <c r="AZ17" s="51">
        <v>44.99</v>
      </c>
      <c r="BA17" s="47">
        <f t="shared" si="12"/>
        <v>0.42209379862191598</v>
      </c>
      <c r="BB17" s="10">
        <v>0.42209999999999998</v>
      </c>
      <c r="BC17" s="58">
        <v>500</v>
      </c>
      <c r="BD17" s="46">
        <f t="shared" si="13"/>
        <v>10918.853846153848</v>
      </c>
      <c r="BE17" s="46">
        <f t="shared" si="14"/>
        <v>13000</v>
      </c>
      <c r="BF17" s="53">
        <v>46232</v>
      </c>
      <c r="BG17" s="33" t="s">
        <v>106</v>
      </c>
      <c r="BH17" s="54" t="s">
        <v>127</v>
      </c>
      <c r="BI17" s="36" t="s">
        <v>124</v>
      </c>
    </row>
    <row r="18" spans="1:61" s="32" customFormat="1" ht="60" customHeight="1">
      <c r="A18" s="33" t="s">
        <v>62</v>
      </c>
      <c r="B18" s="34">
        <v>17</v>
      </c>
      <c r="C18" s="35"/>
      <c r="D18" s="33"/>
      <c r="E18" s="33" t="s">
        <v>63</v>
      </c>
      <c r="F18" s="33" t="s">
        <v>64</v>
      </c>
      <c r="G18" s="33" t="s">
        <v>65</v>
      </c>
      <c r="H18" s="33" t="s">
        <v>128</v>
      </c>
      <c r="I18" s="36" t="s">
        <v>67</v>
      </c>
      <c r="J18" s="33" t="s">
        <v>68</v>
      </c>
      <c r="K18" s="36" t="s">
        <v>129</v>
      </c>
      <c r="L18" s="8" t="s">
        <v>70</v>
      </c>
      <c r="M18" s="36" t="s">
        <v>71</v>
      </c>
      <c r="N18" s="33" t="s">
        <v>130</v>
      </c>
      <c r="O18" s="33"/>
      <c r="P18" s="64" t="s">
        <v>221</v>
      </c>
      <c r="Q18" s="37"/>
      <c r="R18" s="33" t="s">
        <v>73</v>
      </c>
      <c r="S18" s="38">
        <f>'[1]1.15 Joney '!I4</f>
        <v>99.36</v>
      </c>
      <c r="T18" s="39">
        <v>7.8</v>
      </c>
      <c r="U18" s="9">
        <f t="shared" si="5"/>
        <v>12.738461538461539</v>
      </c>
      <c r="V18" s="40">
        <v>12.08</v>
      </c>
      <c r="W18" s="41"/>
      <c r="X18" s="33" t="s">
        <v>7</v>
      </c>
      <c r="Y18" s="42">
        <v>44</v>
      </c>
      <c r="Z18" s="42">
        <v>41</v>
      </c>
      <c r="AA18" s="42">
        <v>26</v>
      </c>
      <c r="AB18" s="39">
        <v>5</v>
      </c>
      <c r="AC18" s="56">
        <v>2</v>
      </c>
      <c r="AD18" s="44">
        <f t="shared" si="6"/>
        <v>4.6904000000000001E-2</v>
      </c>
      <c r="AE18" s="45">
        <f t="shared" si="7"/>
        <v>2771.6186252771618</v>
      </c>
      <c r="AF18" s="33">
        <v>3300</v>
      </c>
      <c r="AG18" s="46">
        <f t="shared" si="8"/>
        <v>1.1906400000000001</v>
      </c>
      <c r="AH18" s="33" t="s">
        <v>74</v>
      </c>
      <c r="AI18" s="47">
        <v>0.27800000000000002</v>
      </c>
      <c r="AJ18" s="46">
        <f t="shared" si="15"/>
        <v>3.3582400000000003</v>
      </c>
      <c r="AK18" s="46">
        <f t="shared" si="0"/>
        <v>16.628880000000002</v>
      </c>
      <c r="AL18" s="47"/>
      <c r="AM18" s="46">
        <f t="shared" si="1"/>
        <v>0</v>
      </c>
      <c r="AN18" s="47"/>
      <c r="AO18" s="46">
        <f t="shared" si="2"/>
        <v>0</v>
      </c>
      <c r="AP18" s="47"/>
      <c r="AQ18" s="46">
        <f t="shared" si="16"/>
        <v>0</v>
      </c>
      <c r="AR18" s="33" t="s">
        <v>63</v>
      </c>
      <c r="AS18" s="47">
        <v>7.0000000000000007E-2</v>
      </c>
      <c r="AT18" s="46">
        <f t="shared" si="3"/>
        <v>1.5729</v>
      </c>
      <c r="AU18" s="46">
        <f t="shared" si="9"/>
        <v>1.5729</v>
      </c>
      <c r="AV18" s="46">
        <f t="shared" si="4"/>
        <v>18.201780000000003</v>
      </c>
      <c r="AW18" s="49">
        <f t="shared" si="10"/>
        <v>0.18995193591455256</v>
      </c>
      <c r="AX18" s="46">
        <f t="shared" si="11"/>
        <v>22.47</v>
      </c>
      <c r="AY18" s="50">
        <v>22.47</v>
      </c>
      <c r="AZ18" s="51">
        <v>39.99</v>
      </c>
      <c r="BA18" s="47">
        <f t="shared" si="12"/>
        <v>0.4381095273818455</v>
      </c>
      <c r="BB18" s="10">
        <v>0.43809999999999999</v>
      </c>
      <c r="BC18" s="58">
        <v>1000</v>
      </c>
      <c r="BD18" s="46">
        <f t="shared" si="13"/>
        <v>18201.780000000002</v>
      </c>
      <c r="BE18" s="46">
        <f t="shared" si="14"/>
        <v>22470</v>
      </c>
      <c r="BF18" s="53">
        <v>46239</v>
      </c>
      <c r="BG18" s="33" t="s">
        <v>131</v>
      </c>
      <c r="BH18" s="54" t="s">
        <v>132</v>
      </c>
      <c r="BI18" s="36" t="s">
        <v>133</v>
      </c>
    </row>
    <row r="19" spans="1:61" s="32" customFormat="1" ht="60" customHeight="1">
      <c r="A19" s="33" t="s">
        <v>62</v>
      </c>
      <c r="B19" s="34">
        <v>18</v>
      </c>
      <c r="C19" s="55"/>
      <c r="D19" s="33"/>
      <c r="E19" s="33" t="s">
        <v>63</v>
      </c>
      <c r="F19" s="33" t="s">
        <v>64</v>
      </c>
      <c r="G19" s="33" t="s">
        <v>65</v>
      </c>
      <c r="H19" s="33" t="s">
        <v>128</v>
      </c>
      <c r="I19" s="36" t="s">
        <v>67</v>
      </c>
      <c r="J19" s="33" t="s">
        <v>68</v>
      </c>
      <c r="K19" s="36" t="s">
        <v>134</v>
      </c>
      <c r="L19" s="8" t="s">
        <v>70</v>
      </c>
      <c r="M19" s="36" t="s">
        <v>135</v>
      </c>
      <c r="N19" s="33" t="s">
        <v>130</v>
      </c>
      <c r="O19" s="33"/>
      <c r="P19" s="64" t="s">
        <v>222</v>
      </c>
      <c r="Q19" s="37"/>
      <c r="R19" s="33" t="s">
        <v>73</v>
      </c>
      <c r="S19" s="38">
        <f>'[1]1.15 Joney '!I5</f>
        <v>114.37</v>
      </c>
      <c r="T19" s="39">
        <v>7.8</v>
      </c>
      <c r="U19" s="9">
        <f t="shared" si="5"/>
        <v>14.662820512820513</v>
      </c>
      <c r="V19" s="40">
        <v>13.93</v>
      </c>
      <c r="W19" s="41"/>
      <c r="X19" s="33" t="s">
        <v>7</v>
      </c>
      <c r="Y19" s="42">
        <v>44</v>
      </c>
      <c r="Z19" s="42">
        <v>41</v>
      </c>
      <c r="AA19" s="42">
        <v>28</v>
      </c>
      <c r="AB19" s="39">
        <v>5</v>
      </c>
      <c r="AC19" s="56">
        <v>2</v>
      </c>
      <c r="AD19" s="44">
        <f t="shared" si="6"/>
        <v>5.0512000000000001E-2</v>
      </c>
      <c r="AE19" s="45">
        <f t="shared" si="7"/>
        <v>2573.6458663287931</v>
      </c>
      <c r="AF19" s="33">
        <v>3300</v>
      </c>
      <c r="AG19" s="46">
        <f t="shared" si="8"/>
        <v>1.2822276923076923</v>
      </c>
      <c r="AH19" s="33" t="s">
        <v>74</v>
      </c>
      <c r="AI19" s="47">
        <v>0.27800000000000002</v>
      </c>
      <c r="AJ19" s="46">
        <f t="shared" si="15"/>
        <v>3.8725400000000003</v>
      </c>
      <c r="AK19" s="46">
        <f t="shared" si="0"/>
        <v>19.084767692307693</v>
      </c>
      <c r="AL19" s="47"/>
      <c r="AM19" s="46">
        <f t="shared" si="1"/>
        <v>0</v>
      </c>
      <c r="AN19" s="47"/>
      <c r="AO19" s="46">
        <f t="shared" si="2"/>
        <v>0</v>
      </c>
      <c r="AP19" s="47"/>
      <c r="AQ19" s="46">
        <f t="shared" si="16"/>
        <v>0</v>
      </c>
      <c r="AR19" s="33" t="s">
        <v>63</v>
      </c>
      <c r="AS19" s="47">
        <v>7.0000000000000007E-2</v>
      </c>
      <c r="AT19" s="46">
        <f t="shared" si="3"/>
        <v>1.7675000000000001</v>
      </c>
      <c r="AU19" s="46">
        <f t="shared" si="9"/>
        <v>1.7675000000000001</v>
      </c>
      <c r="AV19" s="46">
        <f t="shared" si="4"/>
        <v>20.852267692307692</v>
      </c>
      <c r="AW19" s="49">
        <f t="shared" si="10"/>
        <v>0.17416761614623005</v>
      </c>
      <c r="AX19" s="46">
        <f t="shared" si="11"/>
        <v>25.25</v>
      </c>
      <c r="AY19" s="50">
        <v>25.25</v>
      </c>
      <c r="AZ19" s="51">
        <v>44.99</v>
      </c>
      <c r="BA19" s="47">
        <f t="shared" si="12"/>
        <v>0.43876416981551458</v>
      </c>
      <c r="BB19" s="10">
        <v>0.43880000000000002</v>
      </c>
      <c r="BC19" s="58">
        <v>500</v>
      </c>
      <c r="BD19" s="46">
        <f t="shared" si="13"/>
        <v>10426.133846153845</v>
      </c>
      <c r="BE19" s="46">
        <f t="shared" si="14"/>
        <v>12625</v>
      </c>
      <c r="BF19" s="53">
        <v>46239</v>
      </c>
      <c r="BG19" s="33" t="s">
        <v>136</v>
      </c>
      <c r="BH19" s="54" t="s">
        <v>137</v>
      </c>
      <c r="BI19" s="36" t="s">
        <v>138</v>
      </c>
    </row>
    <row r="20" spans="1:61" s="32" customFormat="1" ht="60" customHeight="1">
      <c r="A20" s="33" t="s">
        <v>62</v>
      </c>
      <c r="B20" s="34">
        <v>19</v>
      </c>
      <c r="C20" s="35"/>
      <c r="D20" s="36" t="s">
        <v>139</v>
      </c>
      <c r="E20" s="33" t="s">
        <v>84</v>
      </c>
      <c r="F20" s="33"/>
      <c r="G20" s="33" t="s">
        <v>65</v>
      </c>
      <c r="H20" s="36" t="s">
        <v>140</v>
      </c>
      <c r="I20" s="36" t="s">
        <v>67</v>
      </c>
      <c r="J20" s="33" t="s">
        <v>68</v>
      </c>
      <c r="K20" s="36" t="s">
        <v>141</v>
      </c>
      <c r="L20" s="8" t="s">
        <v>70</v>
      </c>
      <c r="M20" s="36" t="s">
        <v>142</v>
      </c>
      <c r="N20" s="33" t="s">
        <v>93</v>
      </c>
      <c r="O20" s="33"/>
      <c r="P20" s="63" t="s">
        <v>209</v>
      </c>
      <c r="Q20" s="37"/>
      <c r="R20" s="33" t="s">
        <v>73</v>
      </c>
      <c r="S20" s="38">
        <f>'[1]1.7.26-print'!O4</f>
        <v>0</v>
      </c>
      <c r="T20" s="39">
        <v>7.8</v>
      </c>
      <c r="U20" s="9">
        <f t="shared" si="5"/>
        <v>0</v>
      </c>
      <c r="V20" s="40">
        <v>8.73</v>
      </c>
      <c r="W20" s="41"/>
      <c r="X20" s="33" t="s">
        <v>7</v>
      </c>
      <c r="Y20" s="42">
        <v>44</v>
      </c>
      <c r="Z20" s="42">
        <v>41</v>
      </c>
      <c r="AA20" s="42">
        <v>26</v>
      </c>
      <c r="AB20" s="39">
        <v>5</v>
      </c>
      <c r="AC20" s="56">
        <v>2</v>
      </c>
      <c r="AD20" s="44">
        <f t="shared" si="6"/>
        <v>4.6904000000000001E-2</v>
      </c>
      <c r="AE20" s="45">
        <f t="shared" si="7"/>
        <v>2771.6186252771618</v>
      </c>
      <c r="AF20" s="33">
        <v>3300</v>
      </c>
      <c r="AG20" s="46">
        <f t="shared" si="8"/>
        <v>1.1906400000000001</v>
      </c>
      <c r="AH20" s="33" t="s">
        <v>74</v>
      </c>
      <c r="AI20" s="47">
        <v>0.27800000000000002</v>
      </c>
      <c r="AJ20" s="46">
        <f t="shared" si="15"/>
        <v>2.4269400000000005</v>
      </c>
      <c r="AK20" s="46">
        <f t="shared" si="0"/>
        <v>12.347580000000001</v>
      </c>
      <c r="AL20" s="47"/>
      <c r="AM20" s="46">
        <f t="shared" si="1"/>
        <v>0</v>
      </c>
      <c r="AN20" s="47"/>
      <c r="AO20" s="46">
        <f t="shared" si="2"/>
        <v>0</v>
      </c>
      <c r="AP20" s="47"/>
      <c r="AQ20" s="46">
        <f t="shared" si="16"/>
        <v>0</v>
      </c>
      <c r="AR20" s="33"/>
      <c r="AS20" s="47"/>
      <c r="AT20" s="46">
        <f t="shared" si="3"/>
        <v>0</v>
      </c>
      <c r="AU20" s="46">
        <f t="shared" si="9"/>
        <v>0</v>
      </c>
      <c r="AV20" s="46">
        <f t="shared" si="4"/>
        <v>12.347580000000001</v>
      </c>
      <c r="AW20" s="49">
        <f t="shared" si="10"/>
        <v>0.16851313131313125</v>
      </c>
      <c r="AX20" s="46">
        <f t="shared" si="11"/>
        <v>14.849999999999998</v>
      </c>
      <c r="AY20" s="50">
        <v>14.85</v>
      </c>
      <c r="AZ20" s="57">
        <v>29.99</v>
      </c>
      <c r="BA20" s="47">
        <f t="shared" si="12"/>
        <v>0.50483494498166059</v>
      </c>
      <c r="BB20" s="10">
        <v>0.50480000000000003</v>
      </c>
      <c r="BC20" s="58">
        <v>1000</v>
      </c>
      <c r="BD20" s="46">
        <f t="shared" si="13"/>
        <v>12347.58</v>
      </c>
      <c r="BE20" s="46">
        <f t="shared" si="14"/>
        <v>14850</v>
      </c>
      <c r="BF20" s="53">
        <v>46239</v>
      </c>
      <c r="BG20" s="33" t="s">
        <v>131</v>
      </c>
      <c r="BH20" s="54" t="s">
        <v>143</v>
      </c>
      <c r="BI20" s="36" t="s">
        <v>133</v>
      </c>
    </row>
    <row r="21" spans="1:61" s="32" customFormat="1" ht="60" customHeight="1">
      <c r="A21" s="33" t="s">
        <v>62</v>
      </c>
      <c r="B21" s="34">
        <v>20</v>
      </c>
      <c r="C21" s="55"/>
      <c r="D21" s="33"/>
      <c r="E21" s="33" t="s">
        <v>84</v>
      </c>
      <c r="F21" s="33"/>
      <c r="G21" s="33" t="s">
        <v>65</v>
      </c>
      <c r="H21" s="36" t="s">
        <v>144</v>
      </c>
      <c r="I21" s="36" t="s">
        <v>67</v>
      </c>
      <c r="J21" s="33" t="s">
        <v>68</v>
      </c>
      <c r="K21" s="36" t="s">
        <v>145</v>
      </c>
      <c r="L21" s="8" t="s">
        <v>70</v>
      </c>
      <c r="M21" s="36" t="s">
        <v>135</v>
      </c>
      <c r="N21" s="33" t="s">
        <v>93</v>
      </c>
      <c r="O21" s="33"/>
      <c r="P21" s="63" t="s">
        <v>210</v>
      </c>
      <c r="Q21" s="37"/>
      <c r="R21" s="33" t="s">
        <v>73</v>
      </c>
      <c r="S21" s="38">
        <f>'[1]1.7.26-print'!O5</f>
        <v>0</v>
      </c>
      <c r="T21" s="39">
        <v>7.8</v>
      </c>
      <c r="U21" s="9">
        <f t="shared" si="5"/>
        <v>0</v>
      </c>
      <c r="V21" s="40">
        <v>9.83</v>
      </c>
      <c r="W21" s="41"/>
      <c r="X21" s="33" t="s">
        <v>7</v>
      </c>
      <c r="Y21" s="42">
        <v>44</v>
      </c>
      <c r="Z21" s="42">
        <v>41</v>
      </c>
      <c r="AA21" s="42">
        <v>28</v>
      </c>
      <c r="AB21" s="39">
        <v>5</v>
      </c>
      <c r="AC21" s="56">
        <v>2</v>
      </c>
      <c r="AD21" s="44">
        <f t="shared" si="6"/>
        <v>5.0512000000000001E-2</v>
      </c>
      <c r="AE21" s="45">
        <f t="shared" si="7"/>
        <v>2573.6458663287931</v>
      </c>
      <c r="AF21" s="33">
        <v>3300</v>
      </c>
      <c r="AG21" s="46">
        <f t="shared" si="8"/>
        <v>1.2822276923076923</v>
      </c>
      <c r="AH21" s="33" t="s">
        <v>74</v>
      </c>
      <c r="AI21" s="47">
        <v>0.27800000000000002</v>
      </c>
      <c r="AJ21" s="46">
        <f t="shared" si="15"/>
        <v>2.7327400000000002</v>
      </c>
      <c r="AK21" s="46">
        <f t="shared" si="0"/>
        <v>13.844967692307693</v>
      </c>
      <c r="AL21" s="47"/>
      <c r="AM21" s="46">
        <f t="shared" si="1"/>
        <v>0</v>
      </c>
      <c r="AN21" s="47"/>
      <c r="AO21" s="46">
        <f t="shared" si="2"/>
        <v>0</v>
      </c>
      <c r="AP21" s="47"/>
      <c r="AQ21" s="46">
        <f t="shared" si="16"/>
        <v>0</v>
      </c>
      <c r="AR21" s="33"/>
      <c r="AS21" s="47"/>
      <c r="AT21" s="46">
        <f t="shared" si="3"/>
        <v>0</v>
      </c>
      <c r="AU21" s="46">
        <f t="shared" si="9"/>
        <v>0</v>
      </c>
      <c r="AV21" s="46">
        <f t="shared" si="4"/>
        <v>13.844967692307693</v>
      </c>
      <c r="AW21" s="49">
        <f t="shared" si="10"/>
        <v>0.15938265377609634</v>
      </c>
      <c r="AX21" s="46">
        <f t="shared" si="11"/>
        <v>16.47</v>
      </c>
      <c r="AY21" s="50">
        <v>16.47</v>
      </c>
      <c r="AZ21" s="57">
        <v>34.99</v>
      </c>
      <c r="BA21" s="47">
        <f t="shared" si="12"/>
        <v>0.52929408402400691</v>
      </c>
      <c r="BB21" s="10">
        <v>0.52929999999999999</v>
      </c>
      <c r="BC21" s="58">
        <v>500</v>
      </c>
      <c r="BD21" s="46">
        <f t="shared" si="13"/>
        <v>6922.4838461538466</v>
      </c>
      <c r="BE21" s="46">
        <f t="shared" si="14"/>
        <v>8235</v>
      </c>
      <c r="BF21" s="53">
        <v>46239</v>
      </c>
      <c r="BG21" s="33" t="s">
        <v>136</v>
      </c>
      <c r="BH21" s="54" t="s">
        <v>146</v>
      </c>
      <c r="BI21" s="36" t="s">
        <v>147</v>
      </c>
    </row>
    <row r="22" spans="1:61" s="32" customFormat="1" ht="60" customHeight="1">
      <c r="A22" s="33" t="s">
        <v>62</v>
      </c>
      <c r="B22" s="34">
        <v>21</v>
      </c>
      <c r="C22" s="35"/>
      <c r="D22" s="36" t="s">
        <v>148</v>
      </c>
      <c r="E22" s="33" t="s">
        <v>84</v>
      </c>
      <c r="F22" s="33"/>
      <c r="G22" s="33" t="s">
        <v>65</v>
      </c>
      <c r="H22" s="33" t="s">
        <v>149</v>
      </c>
      <c r="I22" s="36" t="s">
        <v>67</v>
      </c>
      <c r="J22" s="33" t="s">
        <v>68</v>
      </c>
      <c r="K22" s="36" t="s">
        <v>150</v>
      </c>
      <c r="L22" s="8" t="s">
        <v>70</v>
      </c>
      <c r="M22" s="36" t="s">
        <v>151</v>
      </c>
      <c r="N22" s="33" t="s">
        <v>93</v>
      </c>
      <c r="O22" s="33"/>
      <c r="P22" s="63" t="s">
        <v>211</v>
      </c>
      <c r="Q22" s="37"/>
      <c r="R22" s="33" t="s">
        <v>73</v>
      </c>
      <c r="S22" s="38">
        <f>'[1]1.7.26-print'!O4</f>
        <v>0</v>
      </c>
      <c r="T22" s="39">
        <v>7.8</v>
      </c>
      <c r="U22" s="9">
        <f t="shared" si="5"/>
        <v>0</v>
      </c>
      <c r="V22" s="40">
        <v>8.73</v>
      </c>
      <c r="W22" s="41"/>
      <c r="X22" s="33" t="s">
        <v>7</v>
      </c>
      <c r="Y22" s="42">
        <v>44</v>
      </c>
      <c r="Z22" s="42">
        <v>41</v>
      </c>
      <c r="AA22" s="42">
        <v>26</v>
      </c>
      <c r="AB22" s="39">
        <v>5</v>
      </c>
      <c r="AC22" s="56">
        <v>2</v>
      </c>
      <c r="AD22" s="44">
        <f t="shared" si="6"/>
        <v>4.6904000000000001E-2</v>
      </c>
      <c r="AE22" s="45">
        <f t="shared" si="7"/>
        <v>2771.6186252771618</v>
      </c>
      <c r="AF22" s="33">
        <v>3300</v>
      </c>
      <c r="AG22" s="46">
        <f t="shared" si="8"/>
        <v>1.1906400000000001</v>
      </c>
      <c r="AH22" s="33" t="s">
        <v>74</v>
      </c>
      <c r="AI22" s="47">
        <v>0.27800000000000002</v>
      </c>
      <c r="AJ22" s="46">
        <f t="shared" si="15"/>
        <v>2.4269400000000005</v>
      </c>
      <c r="AK22" s="46">
        <f t="shared" si="0"/>
        <v>12.347580000000001</v>
      </c>
      <c r="AL22" s="47"/>
      <c r="AM22" s="46">
        <f t="shared" si="1"/>
        <v>0</v>
      </c>
      <c r="AN22" s="47"/>
      <c r="AO22" s="46">
        <f t="shared" si="2"/>
        <v>0</v>
      </c>
      <c r="AP22" s="47"/>
      <c r="AQ22" s="46">
        <f t="shared" si="16"/>
        <v>0</v>
      </c>
      <c r="AR22" s="33"/>
      <c r="AS22" s="47"/>
      <c r="AT22" s="46">
        <f t="shared" si="3"/>
        <v>0</v>
      </c>
      <c r="AU22" s="46">
        <f t="shared" si="9"/>
        <v>0</v>
      </c>
      <c r="AV22" s="46">
        <f t="shared" si="4"/>
        <v>12.347580000000001</v>
      </c>
      <c r="AW22" s="49">
        <f t="shared" si="10"/>
        <v>0.16851313131313125</v>
      </c>
      <c r="AX22" s="46">
        <f t="shared" si="11"/>
        <v>14.849999999999998</v>
      </c>
      <c r="AY22" s="50">
        <v>14.85</v>
      </c>
      <c r="AZ22" s="57">
        <v>29.99</v>
      </c>
      <c r="BA22" s="47">
        <f t="shared" si="12"/>
        <v>0.50483494498166059</v>
      </c>
      <c r="BB22" s="10">
        <v>0.50480000000000003</v>
      </c>
      <c r="BC22" s="58">
        <v>1000</v>
      </c>
      <c r="BD22" s="46">
        <f t="shared" si="13"/>
        <v>12347.58</v>
      </c>
      <c r="BE22" s="46">
        <f t="shared" si="14"/>
        <v>14850</v>
      </c>
      <c r="BF22" s="53">
        <v>46232</v>
      </c>
      <c r="BG22" s="33" t="s">
        <v>152</v>
      </c>
      <c r="BH22" s="54" t="s">
        <v>153</v>
      </c>
      <c r="BI22" s="36" t="s">
        <v>154</v>
      </c>
    </row>
    <row r="23" spans="1:61" s="32" customFormat="1" ht="60" customHeight="1">
      <c r="A23" s="33" t="s">
        <v>62</v>
      </c>
      <c r="B23" s="34">
        <v>22</v>
      </c>
      <c r="C23" s="55"/>
      <c r="D23" s="36" t="s">
        <v>155</v>
      </c>
      <c r="E23" s="33" t="s">
        <v>84</v>
      </c>
      <c r="F23" s="33"/>
      <c r="G23" s="33" t="s">
        <v>65</v>
      </c>
      <c r="H23" s="33" t="s">
        <v>149</v>
      </c>
      <c r="I23" s="36" t="s">
        <v>67</v>
      </c>
      <c r="J23" s="33" t="s">
        <v>68</v>
      </c>
      <c r="K23" s="36" t="s">
        <v>156</v>
      </c>
      <c r="L23" s="8" t="s">
        <v>70</v>
      </c>
      <c r="M23" s="36" t="s">
        <v>157</v>
      </c>
      <c r="N23" s="33" t="s">
        <v>93</v>
      </c>
      <c r="O23" s="33"/>
      <c r="P23" s="63" t="s">
        <v>212</v>
      </c>
      <c r="Q23" s="37"/>
      <c r="R23" s="33" t="s">
        <v>73</v>
      </c>
      <c r="S23" s="38">
        <f>'[1]1.7.26-print'!O5</f>
        <v>0</v>
      </c>
      <c r="T23" s="39">
        <v>7.8</v>
      </c>
      <c r="U23" s="9">
        <f t="shared" si="5"/>
        <v>0</v>
      </c>
      <c r="V23" s="40">
        <v>9.83</v>
      </c>
      <c r="W23" s="41"/>
      <c r="X23" s="33" t="s">
        <v>7</v>
      </c>
      <c r="Y23" s="42">
        <v>44</v>
      </c>
      <c r="Z23" s="42">
        <v>41</v>
      </c>
      <c r="AA23" s="42">
        <v>28</v>
      </c>
      <c r="AB23" s="39">
        <v>5</v>
      </c>
      <c r="AC23" s="56">
        <v>2</v>
      </c>
      <c r="AD23" s="44">
        <f t="shared" si="6"/>
        <v>5.0512000000000001E-2</v>
      </c>
      <c r="AE23" s="45">
        <f t="shared" si="7"/>
        <v>2573.6458663287931</v>
      </c>
      <c r="AF23" s="33">
        <v>3300</v>
      </c>
      <c r="AG23" s="46">
        <f t="shared" si="8"/>
        <v>1.2822276923076923</v>
      </c>
      <c r="AH23" s="33" t="s">
        <v>74</v>
      </c>
      <c r="AI23" s="47">
        <v>0.27800000000000002</v>
      </c>
      <c r="AJ23" s="46">
        <f t="shared" si="15"/>
        <v>2.7327400000000002</v>
      </c>
      <c r="AK23" s="46">
        <f t="shared" si="0"/>
        <v>13.844967692307693</v>
      </c>
      <c r="AL23" s="47"/>
      <c r="AM23" s="46">
        <f t="shared" si="1"/>
        <v>0</v>
      </c>
      <c r="AN23" s="47"/>
      <c r="AO23" s="46">
        <f t="shared" si="2"/>
        <v>0</v>
      </c>
      <c r="AP23" s="47"/>
      <c r="AQ23" s="46">
        <f t="shared" si="16"/>
        <v>0</v>
      </c>
      <c r="AR23" s="33"/>
      <c r="AS23" s="47"/>
      <c r="AT23" s="46">
        <f t="shared" si="3"/>
        <v>0</v>
      </c>
      <c r="AU23" s="46">
        <f t="shared" si="9"/>
        <v>0</v>
      </c>
      <c r="AV23" s="46">
        <f t="shared" si="4"/>
        <v>13.844967692307693</v>
      </c>
      <c r="AW23" s="49">
        <f t="shared" si="10"/>
        <v>0.15938265377609634</v>
      </c>
      <c r="AX23" s="46">
        <f t="shared" si="11"/>
        <v>16.47</v>
      </c>
      <c r="AY23" s="50">
        <v>16.47</v>
      </c>
      <c r="AZ23" s="57">
        <v>34.99</v>
      </c>
      <c r="BA23" s="47">
        <f t="shared" si="12"/>
        <v>0.52929408402400691</v>
      </c>
      <c r="BB23" s="10">
        <v>0.52929999999999999</v>
      </c>
      <c r="BC23" s="52">
        <v>600</v>
      </c>
      <c r="BD23" s="46">
        <f t="shared" si="13"/>
        <v>8306.9806153846148</v>
      </c>
      <c r="BE23" s="46">
        <f t="shared" si="14"/>
        <v>9882</v>
      </c>
      <c r="BF23" s="53">
        <v>46232</v>
      </c>
      <c r="BG23" s="33" t="s">
        <v>158</v>
      </c>
      <c r="BH23" s="54" t="s">
        <v>159</v>
      </c>
      <c r="BI23" s="36" t="s">
        <v>160</v>
      </c>
    </row>
    <row r="24" spans="1:61" s="32" customFormat="1" ht="60" customHeight="1">
      <c r="A24" s="33" t="s">
        <v>62</v>
      </c>
      <c r="B24" s="34">
        <v>23</v>
      </c>
      <c r="C24" s="35"/>
      <c r="D24" s="36" t="s">
        <v>161</v>
      </c>
      <c r="E24" s="33" t="s">
        <v>84</v>
      </c>
      <c r="F24" s="33"/>
      <c r="G24" s="33" t="s">
        <v>65</v>
      </c>
      <c r="H24" s="36" t="s">
        <v>162</v>
      </c>
      <c r="I24" s="36" t="s">
        <v>67</v>
      </c>
      <c r="J24" s="33" t="s">
        <v>68</v>
      </c>
      <c r="K24" s="36" t="s">
        <v>163</v>
      </c>
      <c r="L24" s="8" t="s">
        <v>70</v>
      </c>
      <c r="M24" s="36" t="s">
        <v>164</v>
      </c>
      <c r="N24" s="33" t="s">
        <v>102</v>
      </c>
      <c r="O24" s="33"/>
      <c r="P24" s="63" t="s">
        <v>213</v>
      </c>
      <c r="Q24" s="37"/>
      <c r="R24" s="33" t="s">
        <v>73</v>
      </c>
      <c r="S24" s="38">
        <f>'[1]1.7.26-print'!O4</f>
        <v>0</v>
      </c>
      <c r="T24" s="39">
        <v>7.8</v>
      </c>
      <c r="U24" s="9">
        <f t="shared" si="5"/>
        <v>0</v>
      </c>
      <c r="V24" s="40">
        <v>8.73</v>
      </c>
      <c r="W24" s="41"/>
      <c r="X24" s="33" t="s">
        <v>7</v>
      </c>
      <c r="Y24" s="42">
        <v>44</v>
      </c>
      <c r="Z24" s="42">
        <v>41</v>
      </c>
      <c r="AA24" s="42">
        <v>26</v>
      </c>
      <c r="AB24" s="39">
        <v>5</v>
      </c>
      <c r="AC24" s="56">
        <v>2</v>
      </c>
      <c r="AD24" s="44">
        <f t="shared" si="6"/>
        <v>4.6904000000000001E-2</v>
      </c>
      <c r="AE24" s="45">
        <f t="shared" si="7"/>
        <v>2771.6186252771618</v>
      </c>
      <c r="AF24" s="33">
        <v>3300</v>
      </c>
      <c r="AG24" s="46">
        <f t="shared" si="8"/>
        <v>1.1906400000000001</v>
      </c>
      <c r="AH24" s="33" t="s">
        <v>74</v>
      </c>
      <c r="AI24" s="47">
        <v>0.27800000000000002</v>
      </c>
      <c r="AJ24" s="46">
        <f t="shared" si="15"/>
        <v>2.4269400000000005</v>
      </c>
      <c r="AK24" s="46">
        <f t="shared" si="0"/>
        <v>12.347580000000001</v>
      </c>
      <c r="AL24" s="47"/>
      <c r="AM24" s="46">
        <f t="shared" si="1"/>
        <v>0</v>
      </c>
      <c r="AN24" s="47"/>
      <c r="AO24" s="46">
        <f t="shared" si="2"/>
        <v>0</v>
      </c>
      <c r="AP24" s="47"/>
      <c r="AQ24" s="46">
        <f t="shared" si="16"/>
        <v>0</v>
      </c>
      <c r="AR24" s="33"/>
      <c r="AS24" s="47"/>
      <c r="AT24" s="46">
        <f t="shared" si="3"/>
        <v>0</v>
      </c>
      <c r="AU24" s="46">
        <f t="shared" si="9"/>
        <v>0</v>
      </c>
      <c r="AV24" s="46">
        <f t="shared" si="4"/>
        <v>12.347580000000001</v>
      </c>
      <c r="AW24" s="49">
        <f t="shared" si="10"/>
        <v>0.16851313131313125</v>
      </c>
      <c r="AX24" s="46">
        <f t="shared" si="11"/>
        <v>14.849999999999998</v>
      </c>
      <c r="AY24" s="50">
        <v>14.85</v>
      </c>
      <c r="AZ24" s="57">
        <v>29.99</v>
      </c>
      <c r="BA24" s="47">
        <f t="shared" si="12"/>
        <v>0.50483494498166059</v>
      </c>
      <c r="BB24" s="10">
        <v>0.50480000000000003</v>
      </c>
      <c r="BC24" s="58">
        <v>1000</v>
      </c>
      <c r="BD24" s="46">
        <f t="shared" si="13"/>
        <v>12347.58</v>
      </c>
      <c r="BE24" s="46">
        <f t="shared" si="14"/>
        <v>14850</v>
      </c>
      <c r="BF24" s="53">
        <v>46232</v>
      </c>
      <c r="BG24" s="33" t="s">
        <v>152</v>
      </c>
      <c r="BH24" s="54" t="s">
        <v>153</v>
      </c>
      <c r="BI24" s="36" t="s">
        <v>165</v>
      </c>
    </row>
    <row r="25" spans="1:61" s="32" customFormat="1" ht="60" customHeight="1">
      <c r="A25" s="33" t="s">
        <v>62</v>
      </c>
      <c r="B25" s="34">
        <v>24</v>
      </c>
      <c r="C25" s="55"/>
      <c r="D25" s="36" t="s">
        <v>166</v>
      </c>
      <c r="E25" s="33" t="s">
        <v>84</v>
      </c>
      <c r="F25" s="33"/>
      <c r="G25" s="33" t="s">
        <v>65</v>
      </c>
      <c r="H25" s="36" t="s">
        <v>167</v>
      </c>
      <c r="I25" s="36" t="s">
        <v>67</v>
      </c>
      <c r="J25" s="33" t="s">
        <v>68</v>
      </c>
      <c r="K25" s="36" t="s">
        <v>168</v>
      </c>
      <c r="L25" s="8" t="s">
        <v>70</v>
      </c>
      <c r="M25" s="36" t="s">
        <v>169</v>
      </c>
      <c r="N25" s="33" t="s">
        <v>102</v>
      </c>
      <c r="O25" s="33"/>
      <c r="P25" s="63" t="s">
        <v>214</v>
      </c>
      <c r="Q25" s="37"/>
      <c r="R25" s="33" t="s">
        <v>73</v>
      </c>
      <c r="S25" s="38">
        <f>'[1]1.7.26-print'!O5</f>
        <v>0</v>
      </c>
      <c r="T25" s="39">
        <v>7.8</v>
      </c>
      <c r="U25" s="9">
        <f t="shared" si="5"/>
        <v>0</v>
      </c>
      <c r="V25" s="40">
        <v>9.83</v>
      </c>
      <c r="W25" s="41"/>
      <c r="X25" s="33" t="s">
        <v>7</v>
      </c>
      <c r="Y25" s="42">
        <v>44</v>
      </c>
      <c r="Z25" s="42">
        <v>41</v>
      </c>
      <c r="AA25" s="42">
        <v>28</v>
      </c>
      <c r="AB25" s="39">
        <v>5</v>
      </c>
      <c r="AC25" s="56">
        <v>2</v>
      </c>
      <c r="AD25" s="44">
        <f t="shared" si="6"/>
        <v>5.0512000000000001E-2</v>
      </c>
      <c r="AE25" s="45">
        <f t="shared" si="7"/>
        <v>2573.6458663287931</v>
      </c>
      <c r="AF25" s="33">
        <v>3300</v>
      </c>
      <c r="AG25" s="46">
        <f t="shared" si="8"/>
        <v>1.2822276923076923</v>
      </c>
      <c r="AH25" s="33" t="s">
        <v>74</v>
      </c>
      <c r="AI25" s="47">
        <v>0.27800000000000002</v>
      </c>
      <c r="AJ25" s="46">
        <f t="shared" si="15"/>
        <v>2.7327400000000002</v>
      </c>
      <c r="AK25" s="46">
        <f t="shared" si="0"/>
        <v>13.844967692307693</v>
      </c>
      <c r="AL25" s="47"/>
      <c r="AM25" s="46">
        <f t="shared" si="1"/>
        <v>0</v>
      </c>
      <c r="AN25" s="47"/>
      <c r="AO25" s="46">
        <f t="shared" si="2"/>
        <v>0</v>
      </c>
      <c r="AP25" s="47"/>
      <c r="AQ25" s="46">
        <f t="shared" si="16"/>
        <v>0</v>
      </c>
      <c r="AR25" s="33"/>
      <c r="AS25" s="47"/>
      <c r="AT25" s="46">
        <f t="shared" si="3"/>
        <v>0</v>
      </c>
      <c r="AU25" s="46">
        <f t="shared" si="9"/>
        <v>0</v>
      </c>
      <c r="AV25" s="46">
        <f t="shared" si="4"/>
        <v>13.844967692307693</v>
      </c>
      <c r="AW25" s="49">
        <f t="shared" si="10"/>
        <v>0.15938265377609634</v>
      </c>
      <c r="AX25" s="46">
        <f t="shared" si="11"/>
        <v>16.47</v>
      </c>
      <c r="AY25" s="50">
        <v>16.47</v>
      </c>
      <c r="AZ25" s="57">
        <v>34.99</v>
      </c>
      <c r="BA25" s="47">
        <f t="shared" si="12"/>
        <v>0.52929408402400691</v>
      </c>
      <c r="BB25" s="10">
        <v>0.52929999999999999</v>
      </c>
      <c r="BC25" s="52">
        <v>600</v>
      </c>
      <c r="BD25" s="46">
        <f t="shared" si="13"/>
        <v>8306.9806153846148</v>
      </c>
      <c r="BE25" s="46">
        <f t="shared" si="14"/>
        <v>9882</v>
      </c>
      <c r="BF25" s="53">
        <v>46232</v>
      </c>
      <c r="BG25" s="33" t="s">
        <v>158</v>
      </c>
      <c r="BH25" s="54" t="s">
        <v>159</v>
      </c>
      <c r="BI25" s="36" t="s">
        <v>170</v>
      </c>
    </row>
    <row r="26" spans="1:61" s="32" customFormat="1" ht="60" customHeight="1">
      <c r="A26" s="33" t="s">
        <v>62</v>
      </c>
      <c r="B26" s="34">
        <v>25</v>
      </c>
      <c r="C26" s="35"/>
      <c r="D26" s="33"/>
      <c r="E26" s="33" t="s">
        <v>63</v>
      </c>
      <c r="F26" s="33" t="s">
        <v>64</v>
      </c>
      <c r="G26" s="33" t="s">
        <v>65</v>
      </c>
      <c r="H26" s="36" t="s">
        <v>171</v>
      </c>
      <c r="I26" s="36" t="s">
        <v>67</v>
      </c>
      <c r="J26" s="33" t="s">
        <v>68</v>
      </c>
      <c r="K26" s="36" t="s">
        <v>172</v>
      </c>
      <c r="L26" s="8" t="s">
        <v>70</v>
      </c>
      <c r="M26" s="36" t="s">
        <v>173</v>
      </c>
      <c r="N26" s="33" t="s">
        <v>130</v>
      </c>
      <c r="O26" s="33"/>
      <c r="P26" s="64" t="s">
        <v>223</v>
      </c>
      <c r="Q26" s="37"/>
      <c r="R26" s="33" t="s">
        <v>73</v>
      </c>
      <c r="S26" s="38">
        <f>'[1]1.15 Joney '!I8</f>
        <v>91.6</v>
      </c>
      <c r="T26" s="39">
        <v>7.8</v>
      </c>
      <c r="U26" s="9">
        <f t="shared" si="5"/>
        <v>11.743589743589743</v>
      </c>
      <c r="V26" s="40">
        <v>10.48</v>
      </c>
      <c r="W26" s="41"/>
      <c r="X26" s="33" t="s">
        <v>7</v>
      </c>
      <c r="Y26" s="42">
        <v>44</v>
      </c>
      <c r="Z26" s="42">
        <v>41</v>
      </c>
      <c r="AA26" s="42">
        <v>26</v>
      </c>
      <c r="AB26" s="39">
        <v>5</v>
      </c>
      <c r="AC26" s="56">
        <v>2</v>
      </c>
      <c r="AD26" s="44">
        <f t="shared" si="6"/>
        <v>4.6904000000000001E-2</v>
      </c>
      <c r="AE26" s="45">
        <f t="shared" si="7"/>
        <v>2771.6186252771618</v>
      </c>
      <c r="AF26" s="33">
        <v>3300</v>
      </c>
      <c r="AG26" s="46">
        <f t="shared" si="8"/>
        <v>1.1906400000000001</v>
      </c>
      <c r="AH26" s="33" t="s">
        <v>74</v>
      </c>
      <c r="AI26" s="47">
        <v>0.27800000000000002</v>
      </c>
      <c r="AJ26" s="46">
        <f t="shared" si="15"/>
        <v>2.9134400000000005</v>
      </c>
      <c r="AK26" s="46">
        <f t="shared" si="0"/>
        <v>14.58408</v>
      </c>
      <c r="AL26" s="47"/>
      <c r="AM26" s="46">
        <f t="shared" si="1"/>
        <v>0</v>
      </c>
      <c r="AN26" s="47"/>
      <c r="AO26" s="46">
        <f t="shared" si="2"/>
        <v>0</v>
      </c>
      <c r="AP26" s="47"/>
      <c r="AQ26" s="46">
        <f t="shared" si="16"/>
        <v>0</v>
      </c>
      <c r="AR26" s="33" t="s">
        <v>63</v>
      </c>
      <c r="AS26" s="47">
        <v>7.0000000000000007E-2</v>
      </c>
      <c r="AT26" s="46">
        <f t="shared" si="3"/>
        <v>1.3860000000000001</v>
      </c>
      <c r="AU26" s="46">
        <f t="shared" si="9"/>
        <v>1.3860000000000001</v>
      </c>
      <c r="AV26" s="46">
        <f t="shared" si="4"/>
        <v>15.970079999999999</v>
      </c>
      <c r="AW26" s="49">
        <f t="shared" si="10"/>
        <v>0.19343030303030309</v>
      </c>
      <c r="AX26" s="46">
        <f t="shared" si="11"/>
        <v>19.800000000000004</v>
      </c>
      <c r="AY26" s="50">
        <v>19.8</v>
      </c>
      <c r="AZ26" s="51">
        <v>39.99</v>
      </c>
      <c r="BA26" s="47">
        <f t="shared" si="12"/>
        <v>0.50487621905476365</v>
      </c>
      <c r="BB26" s="10">
        <v>0.50490000000000002</v>
      </c>
      <c r="BC26" s="58">
        <v>1000</v>
      </c>
      <c r="BD26" s="46">
        <f t="shared" si="13"/>
        <v>15970.08</v>
      </c>
      <c r="BE26" s="46">
        <f t="shared" si="14"/>
        <v>19800</v>
      </c>
      <c r="BF26" s="53">
        <v>46211</v>
      </c>
      <c r="BG26" s="33" t="s">
        <v>174</v>
      </c>
      <c r="BH26" s="54" t="s">
        <v>175</v>
      </c>
      <c r="BI26" s="36" t="s">
        <v>176</v>
      </c>
    </row>
    <row r="27" spans="1:61" s="32" customFormat="1" ht="60" customHeight="1">
      <c r="A27" s="33" t="s">
        <v>62</v>
      </c>
      <c r="B27" s="34">
        <v>26</v>
      </c>
      <c r="C27" s="55"/>
      <c r="D27" s="33"/>
      <c r="E27" s="33" t="s">
        <v>63</v>
      </c>
      <c r="F27" s="33" t="s">
        <v>64</v>
      </c>
      <c r="G27" s="33" t="s">
        <v>65</v>
      </c>
      <c r="H27" s="36" t="s">
        <v>177</v>
      </c>
      <c r="I27" s="36" t="s">
        <v>67</v>
      </c>
      <c r="J27" s="33" t="s">
        <v>68</v>
      </c>
      <c r="K27" s="36" t="s">
        <v>178</v>
      </c>
      <c r="L27" s="8" t="s">
        <v>70</v>
      </c>
      <c r="M27" s="36" t="s">
        <v>179</v>
      </c>
      <c r="N27" s="33" t="s">
        <v>130</v>
      </c>
      <c r="O27" s="33"/>
      <c r="P27" s="64" t="s">
        <v>224</v>
      </c>
      <c r="Q27" s="37"/>
      <c r="R27" s="33" t="s">
        <v>73</v>
      </c>
      <c r="S27" s="38">
        <f>'[1]1.15 Joney '!I9</f>
        <v>105.57</v>
      </c>
      <c r="T27" s="39">
        <v>7.8</v>
      </c>
      <c r="U27" s="9">
        <f t="shared" si="5"/>
        <v>13.534615384615384</v>
      </c>
      <c r="V27" s="40">
        <v>11.94</v>
      </c>
      <c r="W27" s="41"/>
      <c r="X27" s="33" t="s">
        <v>7</v>
      </c>
      <c r="Y27" s="42">
        <v>44</v>
      </c>
      <c r="Z27" s="42">
        <v>41</v>
      </c>
      <c r="AA27" s="42">
        <v>28</v>
      </c>
      <c r="AB27" s="39">
        <v>5</v>
      </c>
      <c r="AC27" s="56">
        <v>2</v>
      </c>
      <c r="AD27" s="44">
        <f t="shared" si="6"/>
        <v>5.0512000000000001E-2</v>
      </c>
      <c r="AE27" s="45">
        <f t="shared" si="7"/>
        <v>2573.6458663287931</v>
      </c>
      <c r="AF27" s="33">
        <v>3300</v>
      </c>
      <c r="AG27" s="46">
        <f t="shared" si="8"/>
        <v>1.2822276923076923</v>
      </c>
      <c r="AH27" s="33" t="s">
        <v>74</v>
      </c>
      <c r="AI27" s="47">
        <v>0.27800000000000002</v>
      </c>
      <c r="AJ27" s="46">
        <f t="shared" si="15"/>
        <v>3.3193200000000003</v>
      </c>
      <c r="AK27" s="46">
        <f t="shared" si="0"/>
        <v>16.541547692307692</v>
      </c>
      <c r="AL27" s="47"/>
      <c r="AM27" s="46">
        <f t="shared" si="1"/>
        <v>0</v>
      </c>
      <c r="AN27" s="47"/>
      <c r="AO27" s="46">
        <f t="shared" si="2"/>
        <v>0</v>
      </c>
      <c r="AP27" s="47"/>
      <c r="AQ27" s="46">
        <f t="shared" si="16"/>
        <v>0</v>
      </c>
      <c r="AR27" s="33" t="s">
        <v>63</v>
      </c>
      <c r="AS27" s="47">
        <v>7.0000000000000007E-2</v>
      </c>
      <c r="AT27" s="46">
        <f t="shared" si="3"/>
        <v>1.5729</v>
      </c>
      <c r="AU27" s="46">
        <f t="shared" si="9"/>
        <v>1.5729</v>
      </c>
      <c r="AV27" s="46">
        <f t="shared" si="4"/>
        <v>18.114447692307692</v>
      </c>
      <c r="AW27" s="49">
        <f t="shared" si="10"/>
        <v>0.19383855396939506</v>
      </c>
      <c r="AX27" s="46">
        <f t="shared" si="11"/>
        <v>22.47</v>
      </c>
      <c r="AY27" s="50">
        <v>22.47</v>
      </c>
      <c r="AZ27" s="51">
        <v>44.99</v>
      </c>
      <c r="BA27" s="47">
        <f t="shared" si="12"/>
        <v>0.50055567903978671</v>
      </c>
      <c r="BB27" s="10">
        <v>0.50060000000000004</v>
      </c>
      <c r="BC27" s="58">
        <v>500</v>
      </c>
      <c r="BD27" s="46">
        <f t="shared" si="13"/>
        <v>9057.2238461538454</v>
      </c>
      <c r="BE27" s="46">
        <f t="shared" si="14"/>
        <v>11235</v>
      </c>
      <c r="BF27" s="53">
        <v>46211</v>
      </c>
      <c r="BG27" s="33" t="s">
        <v>180</v>
      </c>
      <c r="BH27" s="54" t="s">
        <v>181</v>
      </c>
      <c r="BI27" s="36" t="s">
        <v>176</v>
      </c>
    </row>
    <row r="28" spans="1:61" s="32" customFormat="1" ht="60" customHeight="1">
      <c r="A28" s="33" t="s">
        <v>62</v>
      </c>
      <c r="B28" s="34">
        <v>27</v>
      </c>
      <c r="C28" s="35"/>
      <c r="D28" s="33"/>
      <c r="E28" s="33" t="s">
        <v>63</v>
      </c>
      <c r="F28" s="33" t="s">
        <v>64</v>
      </c>
      <c r="G28" s="33" t="s">
        <v>65</v>
      </c>
      <c r="H28" s="36" t="s">
        <v>182</v>
      </c>
      <c r="I28" s="36" t="s">
        <v>67</v>
      </c>
      <c r="J28" s="33" t="s">
        <v>68</v>
      </c>
      <c r="K28" s="36" t="s">
        <v>183</v>
      </c>
      <c r="L28" s="8" t="s">
        <v>70</v>
      </c>
      <c r="M28" s="36" t="s">
        <v>151</v>
      </c>
      <c r="N28" s="33" t="s">
        <v>184</v>
      </c>
      <c r="O28" s="33"/>
      <c r="P28" s="64" t="s">
        <v>225</v>
      </c>
      <c r="Q28" s="37"/>
      <c r="R28" s="33" t="s">
        <v>73</v>
      </c>
      <c r="S28" s="38">
        <f>'[1]1.15 Joney '!I6</f>
        <v>94.19</v>
      </c>
      <c r="T28" s="39">
        <v>7.8</v>
      </c>
      <c r="U28" s="9">
        <f t="shared" si="5"/>
        <v>12.075641025641026</v>
      </c>
      <c r="V28" s="40">
        <v>11.74</v>
      </c>
      <c r="W28" s="41"/>
      <c r="X28" s="33" t="s">
        <v>7</v>
      </c>
      <c r="Y28" s="42">
        <v>44</v>
      </c>
      <c r="Z28" s="42">
        <v>41</v>
      </c>
      <c r="AA28" s="42">
        <v>26</v>
      </c>
      <c r="AB28" s="39">
        <v>5</v>
      </c>
      <c r="AC28" s="56">
        <v>2</v>
      </c>
      <c r="AD28" s="44">
        <f t="shared" si="6"/>
        <v>4.6904000000000001E-2</v>
      </c>
      <c r="AE28" s="45">
        <f t="shared" si="7"/>
        <v>2771.6186252771618</v>
      </c>
      <c r="AF28" s="33">
        <v>3300</v>
      </c>
      <c r="AG28" s="46">
        <f t="shared" si="8"/>
        <v>1.1906400000000001</v>
      </c>
      <c r="AH28" s="33" t="s">
        <v>74</v>
      </c>
      <c r="AI28" s="47">
        <v>0.27800000000000002</v>
      </c>
      <c r="AJ28" s="46">
        <f t="shared" si="15"/>
        <v>3.2637200000000002</v>
      </c>
      <c r="AK28" s="46">
        <f t="shared" si="0"/>
        <v>16.19436</v>
      </c>
      <c r="AL28" s="47"/>
      <c r="AM28" s="46">
        <f t="shared" si="1"/>
        <v>0</v>
      </c>
      <c r="AN28" s="47"/>
      <c r="AO28" s="46">
        <f t="shared" si="2"/>
        <v>0</v>
      </c>
      <c r="AP28" s="47"/>
      <c r="AQ28" s="46">
        <f t="shared" si="16"/>
        <v>0</v>
      </c>
      <c r="AR28" s="33" t="s">
        <v>63</v>
      </c>
      <c r="AS28" s="47">
        <v>7.0000000000000007E-2</v>
      </c>
      <c r="AT28" s="46">
        <f t="shared" si="3"/>
        <v>1.5358000000000003</v>
      </c>
      <c r="AU28" s="46">
        <f t="shared" si="9"/>
        <v>1.5358000000000003</v>
      </c>
      <c r="AV28" s="46">
        <f t="shared" si="4"/>
        <v>17.730160000000001</v>
      </c>
      <c r="AW28" s="49">
        <f t="shared" si="10"/>
        <v>0.19187967183226981</v>
      </c>
      <c r="AX28" s="46">
        <f t="shared" si="11"/>
        <v>21.94</v>
      </c>
      <c r="AY28" s="50">
        <v>21.94</v>
      </c>
      <c r="AZ28" s="51">
        <v>39.99</v>
      </c>
      <c r="BA28" s="47">
        <f t="shared" si="12"/>
        <v>0.45136284071017752</v>
      </c>
      <c r="BB28" s="10">
        <v>0.45140000000000002</v>
      </c>
      <c r="BC28" s="58">
        <v>1000</v>
      </c>
      <c r="BD28" s="46">
        <f t="shared" si="13"/>
        <v>17730.16</v>
      </c>
      <c r="BE28" s="46">
        <f t="shared" si="14"/>
        <v>21940</v>
      </c>
      <c r="BF28" s="53">
        <v>46211</v>
      </c>
      <c r="BG28" s="33" t="s">
        <v>75</v>
      </c>
      <c r="BH28" s="54" t="s">
        <v>185</v>
      </c>
      <c r="BI28" s="36" t="s">
        <v>176</v>
      </c>
    </row>
    <row r="29" spans="1:61" s="32" customFormat="1" ht="60" customHeight="1">
      <c r="A29" s="33" t="s">
        <v>62</v>
      </c>
      <c r="B29" s="34">
        <v>28</v>
      </c>
      <c r="C29" s="55"/>
      <c r="D29" s="33"/>
      <c r="E29" s="33" t="s">
        <v>63</v>
      </c>
      <c r="F29" s="33" t="s">
        <v>64</v>
      </c>
      <c r="G29" s="33" t="s">
        <v>65</v>
      </c>
      <c r="H29" s="36" t="s">
        <v>182</v>
      </c>
      <c r="I29" s="36" t="s">
        <v>67</v>
      </c>
      <c r="J29" s="33" t="s">
        <v>68</v>
      </c>
      <c r="K29" s="36" t="s">
        <v>183</v>
      </c>
      <c r="L29" s="8" t="s">
        <v>70</v>
      </c>
      <c r="M29" s="36" t="s">
        <v>179</v>
      </c>
      <c r="N29" s="33" t="s">
        <v>184</v>
      </c>
      <c r="O29" s="33"/>
      <c r="P29" s="64" t="s">
        <v>226</v>
      </c>
      <c r="Q29" s="37"/>
      <c r="R29" s="33" t="s">
        <v>73</v>
      </c>
      <c r="S29" s="38">
        <f>'[1]1.15 Joney '!I7</f>
        <v>108.68</v>
      </c>
      <c r="T29" s="39">
        <v>7.8</v>
      </c>
      <c r="U29" s="9">
        <f t="shared" si="5"/>
        <v>13.933333333333335</v>
      </c>
      <c r="V29" s="40">
        <v>13.53</v>
      </c>
      <c r="W29" s="41"/>
      <c r="X29" s="33" t="s">
        <v>7</v>
      </c>
      <c r="Y29" s="42">
        <v>44</v>
      </c>
      <c r="Z29" s="42">
        <v>41</v>
      </c>
      <c r="AA29" s="42">
        <v>28</v>
      </c>
      <c r="AB29" s="39">
        <v>5</v>
      </c>
      <c r="AC29" s="56">
        <v>2</v>
      </c>
      <c r="AD29" s="44">
        <f t="shared" si="6"/>
        <v>5.0512000000000001E-2</v>
      </c>
      <c r="AE29" s="45">
        <f t="shared" si="7"/>
        <v>2573.6458663287931</v>
      </c>
      <c r="AF29" s="33">
        <v>3300</v>
      </c>
      <c r="AG29" s="46">
        <f t="shared" si="8"/>
        <v>1.2822276923076923</v>
      </c>
      <c r="AH29" s="33" t="s">
        <v>74</v>
      </c>
      <c r="AI29" s="47">
        <v>0.27800000000000002</v>
      </c>
      <c r="AJ29" s="46">
        <f t="shared" si="15"/>
        <v>3.7613400000000001</v>
      </c>
      <c r="AK29" s="46">
        <f t="shared" si="0"/>
        <v>18.573567692307691</v>
      </c>
      <c r="AL29" s="47"/>
      <c r="AM29" s="46">
        <f t="shared" si="1"/>
        <v>0</v>
      </c>
      <c r="AN29" s="47"/>
      <c r="AO29" s="46">
        <f t="shared" si="2"/>
        <v>0</v>
      </c>
      <c r="AP29" s="47"/>
      <c r="AQ29" s="46">
        <f t="shared" si="16"/>
        <v>0</v>
      </c>
      <c r="AR29" s="33" t="s">
        <v>63</v>
      </c>
      <c r="AS29" s="47">
        <v>7.0000000000000007E-2</v>
      </c>
      <c r="AT29" s="46">
        <f t="shared" si="3"/>
        <v>1.7500000000000002</v>
      </c>
      <c r="AU29" s="46">
        <f t="shared" si="9"/>
        <v>1.7500000000000002</v>
      </c>
      <c r="AV29" s="46">
        <f t="shared" si="4"/>
        <v>20.323567692307691</v>
      </c>
      <c r="AW29" s="49">
        <f t="shared" si="10"/>
        <v>0.18705729230769236</v>
      </c>
      <c r="AX29" s="46">
        <f t="shared" si="11"/>
        <v>24.999999999999996</v>
      </c>
      <c r="AY29" s="50">
        <v>25</v>
      </c>
      <c r="AZ29" s="51">
        <v>44.99</v>
      </c>
      <c r="BA29" s="47">
        <f t="shared" si="12"/>
        <v>0.4443209602133808</v>
      </c>
      <c r="BB29" s="10">
        <v>0.44429999999999997</v>
      </c>
      <c r="BC29" s="58">
        <v>500</v>
      </c>
      <c r="BD29" s="46">
        <f t="shared" si="13"/>
        <v>10161.783846153845</v>
      </c>
      <c r="BE29" s="46">
        <f t="shared" si="14"/>
        <v>12500</v>
      </c>
      <c r="BF29" s="53">
        <v>46211</v>
      </c>
      <c r="BG29" s="33" t="s">
        <v>75</v>
      </c>
      <c r="BH29" s="54" t="s">
        <v>186</v>
      </c>
      <c r="BI29" s="36" t="s">
        <v>187</v>
      </c>
    </row>
    <row r="30" spans="1:61" s="32" customFormat="1" ht="60" customHeight="1">
      <c r="A30" s="33" t="s">
        <v>62</v>
      </c>
      <c r="B30" s="34">
        <v>29</v>
      </c>
      <c r="C30" s="35"/>
      <c r="D30" s="33"/>
      <c r="E30" s="33"/>
      <c r="F30" s="33"/>
      <c r="G30" s="33" t="s">
        <v>65</v>
      </c>
      <c r="H30" s="36" t="s">
        <v>188</v>
      </c>
      <c r="I30" s="36" t="s">
        <v>67</v>
      </c>
      <c r="J30" s="33" t="s">
        <v>68</v>
      </c>
      <c r="K30" s="33" t="s">
        <v>189</v>
      </c>
      <c r="L30" s="8" t="s">
        <v>70</v>
      </c>
      <c r="M30" s="36" t="s">
        <v>190</v>
      </c>
      <c r="N30" s="33" t="s">
        <v>130</v>
      </c>
      <c r="O30" s="33"/>
      <c r="P30" s="63" t="s">
        <v>215</v>
      </c>
      <c r="Q30" s="37"/>
      <c r="R30" s="33" t="s">
        <v>73</v>
      </c>
      <c r="S30" s="38">
        <f>'[1]1.7.26-print'!O4</f>
        <v>0</v>
      </c>
      <c r="T30" s="39">
        <v>7.8</v>
      </c>
      <c r="U30" s="9">
        <f t="shared" si="5"/>
        <v>0</v>
      </c>
      <c r="V30" s="40">
        <v>8.73</v>
      </c>
      <c r="W30" s="41"/>
      <c r="X30" s="33" t="s">
        <v>7</v>
      </c>
      <c r="Y30" s="42">
        <v>44</v>
      </c>
      <c r="Z30" s="42">
        <v>41</v>
      </c>
      <c r="AA30" s="42">
        <v>26</v>
      </c>
      <c r="AB30" s="39">
        <v>5</v>
      </c>
      <c r="AC30" s="56">
        <v>2</v>
      </c>
      <c r="AD30" s="44">
        <f t="shared" si="6"/>
        <v>4.6904000000000001E-2</v>
      </c>
      <c r="AE30" s="45">
        <f t="shared" si="7"/>
        <v>2771.6186252771618</v>
      </c>
      <c r="AF30" s="33">
        <v>3300</v>
      </c>
      <c r="AG30" s="46">
        <f t="shared" si="8"/>
        <v>1.1906400000000001</v>
      </c>
      <c r="AH30" s="33" t="s">
        <v>74</v>
      </c>
      <c r="AI30" s="47">
        <v>0.27800000000000002</v>
      </c>
      <c r="AJ30" s="46">
        <f t="shared" si="15"/>
        <v>2.4269400000000005</v>
      </c>
      <c r="AK30" s="46">
        <f t="shared" si="0"/>
        <v>12.347580000000001</v>
      </c>
      <c r="AL30" s="47"/>
      <c r="AM30" s="46">
        <f t="shared" si="1"/>
        <v>0</v>
      </c>
      <c r="AN30" s="47"/>
      <c r="AO30" s="46">
        <f t="shared" si="2"/>
        <v>0</v>
      </c>
      <c r="AP30" s="47"/>
      <c r="AQ30" s="46">
        <f t="shared" si="16"/>
        <v>0</v>
      </c>
      <c r="AR30" s="33"/>
      <c r="AS30" s="47"/>
      <c r="AT30" s="46">
        <f t="shared" si="3"/>
        <v>0</v>
      </c>
      <c r="AU30" s="46">
        <f t="shared" si="9"/>
        <v>0</v>
      </c>
      <c r="AV30" s="46">
        <f t="shared" si="4"/>
        <v>12.347580000000001</v>
      </c>
      <c r="AW30" s="49">
        <f t="shared" si="10"/>
        <v>0.16851313131313125</v>
      </c>
      <c r="AX30" s="46">
        <f t="shared" si="11"/>
        <v>14.849999999999998</v>
      </c>
      <c r="AY30" s="50">
        <v>14.85</v>
      </c>
      <c r="AZ30" s="57">
        <v>29.99</v>
      </c>
      <c r="BA30" s="47">
        <f t="shared" si="12"/>
        <v>0.50483494498166059</v>
      </c>
      <c r="BB30" s="10">
        <v>0.50480000000000003</v>
      </c>
      <c r="BC30" s="58">
        <v>1000</v>
      </c>
      <c r="BD30" s="46">
        <f t="shared" si="13"/>
        <v>12347.58</v>
      </c>
      <c r="BE30" s="46">
        <f t="shared" si="14"/>
        <v>14850</v>
      </c>
      <c r="BF30" s="53">
        <v>46211</v>
      </c>
      <c r="BG30" s="33" t="s">
        <v>174</v>
      </c>
      <c r="BH30" s="54" t="s">
        <v>191</v>
      </c>
      <c r="BI30" s="36" t="s">
        <v>192</v>
      </c>
    </row>
    <row r="31" spans="1:61" s="32" customFormat="1" ht="60" customHeight="1">
      <c r="A31" s="33" t="s">
        <v>62</v>
      </c>
      <c r="B31" s="34">
        <v>30</v>
      </c>
      <c r="C31" s="55"/>
      <c r="D31" s="33"/>
      <c r="E31" s="33"/>
      <c r="F31" s="33"/>
      <c r="G31" s="33" t="s">
        <v>65</v>
      </c>
      <c r="H31" s="36" t="s">
        <v>193</v>
      </c>
      <c r="I31" s="36" t="s">
        <v>67</v>
      </c>
      <c r="J31" s="33" t="s">
        <v>68</v>
      </c>
      <c r="K31" s="36" t="s">
        <v>194</v>
      </c>
      <c r="L31" s="8" t="s">
        <v>70</v>
      </c>
      <c r="M31" s="36" t="s">
        <v>195</v>
      </c>
      <c r="N31" s="33" t="s">
        <v>130</v>
      </c>
      <c r="O31" s="33"/>
      <c r="P31" s="63" t="s">
        <v>216</v>
      </c>
      <c r="Q31" s="37"/>
      <c r="R31" s="33" t="s">
        <v>73</v>
      </c>
      <c r="S31" s="38">
        <f>'[1]1.7.26-print'!O5</f>
        <v>0</v>
      </c>
      <c r="T31" s="39">
        <v>7.8</v>
      </c>
      <c r="U31" s="9">
        <f t="shared" si="5"/>
        <v>0</v>
      </c>
      <c r="V31" s="40">
        <v>9.83</v>
      </c>
      <c r="W31" s="41"/>
      <c r="X31" s="33" t="s">
        <v>7</v>
      </c>
      <c r="Y31" s="42">
        <v>44</v>
      </c>
      <c r="Z31" s="42">
        <v>41</v>
      </c>
      <c r="AA31" s="42">
        <v>28</v>
      </c>
      <c r="AB31" s="39">
        <v>5</v>
      </c>
      <c r="AC31" s="56">
        <v>2</v>
      </c>
      <c r="AD31" s="44">
        <f t="shared" si="6"/>
        <v>5.0512000000000001E-2</v>
      </c>
      <c r="AE31" s="45">
        <f t="shared" si="7"/>
        <v>2573.6458663287931</v>
      </c>
      <c r="AF31" s="33">
        <v>3300</v>
      </c>
      <c r="AG31" s="46">
        <f t="shared" si="8"/>
        <v>1.2822276923076923</v>
      </c>
      <c r="AH31" s="33" t="s">
        <v>74</v>
      </c>
      <c r="AI31" s="47">
        <v>0.27800000000000002</v>
      </c>
      <c r="AJ31" s="46">
        <f t="shared" si="15"/>
        <v>2.7327400000000002</v>
      </c>
      <c r="AK31" s="46">
        <f t="shared" si="0"/>
        <v>13.844967692307693</v>
      </c>
      <c r="AL31" s="47"/>
      <c r="AM31" s="46">
        <f t="shared" si="1"/>
        <v>0</v>
      </c>
      <c r="AN31" s="47"/>
      <c r="AO31" s="46">
        <f t="shared" si="2"/>
        <v>0</v>
      </c>
      <c r="AP31" s="47"/>
      <c r="AQ31" s="46">
        <f t="shared" si="16"/>
        <v>0</v>
      </c>
      <c r="AR31" s="33"/>
      <c r="AS31" s="47"/>
      <c r="AT31" s="46">
        <f t="shared" si="3"/>
        <v>0</v>
      </c>
      <c r="AU31" s="46">
        <f t="shared" si="9"/>
        <v>0</v>
      </c>
      <c r="AV31" s="46">
        <f t="shared" si="4"/>
        <v>13.844967692307693</v>
      </c>
      <c r="AW31" s="49">
        <f t="shared" si="10"/>
        <v>0.15938265377609634</v>
      </c>
      <c r="AX31" s="46">
        <f t="shared" si="11"/>
        <v>16.47</v>
      </c>
      <c r="AY31" s="50">
        <v>16.47</v>
      </c>
      <c r="AZ31" s="57">
        <v>34.99</v>
      </c>
      <c r="BA31" s="47">
        <f t="shared" si="12"/>
        <v>0.52929408402400691</v>
      </c>
      <c r="BB31" s="10">
        <v>0.52929999999999999</v>
      </c>
      <c r="BC31" s="58">
        <v>500</v>
      </c>
      <c r="BD31" s="46">
        <f t="shared" si="13"/>
        <v>6922.4838461538466</v>
      </c>
      <c r="BE31" s="46">
        <f t="shared" si="14"/>
        <v>8235</v>
      </c>
      <c r="BF31" s="53">
        <v>46211</v>
      </c>
      <c r="BG31" s="33" t="s">
        <v>180</v>
      </c>
      <c r="BH31" s="54" t="s">
        <v>196</v>
      </c>
      <c r="BI31" s="36" t="s">
        <v>192</v>
      </c>
    </row>
  </sheetData>
  <protectedRanges>
    <protectedRange sqref="BC2:BC31 M2:O2 N10:O11 R10:W11 M3:O3 N16:O19 AQ2:AW31 AZ2:BA3 AZ12:BA13 BA4:BA11 AZ16:BA19 BA14:BA15 BA30:BA31 BA20:BA25 AZ26:BA29 B2:K31 X3:AP31 N4:O9 M4:M31 N12:O15 Q12:W15 Q4:W9 N26:O29 N20:O25 Q20:W25 N30:O31 Q30:W31 Q2:AO2 Q3:W3 Q16:W19 Q26:W29" name="Range1_2"/>
    <protectedRange sqref="AX2:AX31" name="Range1_1_1"/>
    <protectedRange sqref="BB2:BB31" name="Range1_2_1"/>
    <protectedRange sqref="L2:L31" name="Range1_3"/>
    <protectedRange sqref="Q10:Q11" name="Range1_4"/>
  </protectedRanges>
  <mergeCells count="15">
    <mergeCell ref="C26:C27"/>
    <mergeCell ref="C28:C29"/>
    <mergeCell ref="C30:C31"/>
    <mergeCell ref="C14:C15"/>
    <mergeCell ref="C16:C17"/>
    <mergeCell ref="C18:C19"/>
    <mergeCell ref="C20:C21"/>
    <mergeCell ref="C22:C23"/>
    <mergeCell ref="C24:C25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G2:G31</xm:sqref>
        </x14:dataValidation>
        <x14:dataValidation type="list" allowBlank="1" showInputMessage="1" showErrorMessage="1">
          <x14:formula1>
            <xm:f>[1]Data!#REF!</xm:f>
          </x14:formula1>
          <xm:sqref>R2:R31</xm:sqref>
        </x14:dataValidation>
        <x14:dataValidation type="list" allowBlank="1" showInputMessage="1" showErrorMessage="1">
          <x14:formula1>
            <xm:f>[1]ValueSelect!#REF!</xm:f>
          </x14:formula1>
          <xm:sqref>A2:A31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X2:X31</xm:sqref>
        </x14:dataValidation>
        <x14:dataValidation type="list" allowBlank="1" showInputMessage="1" showErrorMessage="1">
          <x14:formula1>
            <xm:f>[1]ValueSelect!#REF!</xm:f>
          </x14:formula1>
          <xm:sqref>E2:E13 E16:E31 AR2:AR3 AR16:AR19 AR26:AR29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2026-04-17T08:27:52Z</dcterms:modified>
</cp:coreProperties>
</file>