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CFC125B2-5E42-4B29-A496-BED23328A51A}" xr6:coauthVersionLast="47" xr6:coauthVersionMax="47" xr10:uidLastSave="{00000000-0000-0000-0000-000000000000}"/>
  <bookViews>
    <workbookView xWindow="-110" yWindow="-110" windowWidth="19420" windowHeight="11500" xr2:uid="{3BF60728-7D76-4AF1-8AC6-E8D9FB5CDA3E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LLOCATE">[3]comments!$F$3:$F$21</definedName>
    <definedName name="Artwork">#REF!</definedName>
    <definedName name="as">'[4]1-Import Product Data Sheet'!$X$2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lankets_Throws">#REF!</definedName>
    <definedName name="bluedec">'[5]BLUE DEC BED OCT 00'!$A$5:$AB$97</definedName>
    <definedName name="bluesheet">'[5]BLUE SHEETS OCT 00'!$A$5:$AC$150</definedName>
    <definedName name="Brand">'[6]1-Import Product Data Sheet'!$N$102:$N$144</definedName>
    <definedName name="brands">'[2]other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'[2]other data'!$B$2:$B$6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olour">[8]Sheet1!$EH$2:$EH$3</definedName>
    <definedName name="CONCEPT1">'[11]concept dump sheet'!$A$3:$W$1852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data">[12]DATA!$D$1:$IV$65536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corative_Accessories">#REF!</definedName>
    <definedName name="Decorative_Pillows_Inserts_Covers">#REF!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change_Rate">[13]Costs!$J$11</definedName>
    <definedName name="finalports">'[9]Import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urdec">'[5]4 STAR DEC BED OCT 00'!$A$5:$AB$143</definedName>
    <definedName name="foursheet">'[5]4 STAR SHEETS OCT 00'!$A$5:$AC$190</definedName>
    <definedName name="freight">'[2]other data'!$AC$3:$AC$14</definedName>
    <definedName name="grid">[14]GRID!$C$6:$Q$17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TEMLIST">'[15]ITEM LIST'!$A$1:$H$850</definedName>
    <definedName name="juvenile">'[5]JUVENILE OCT 00'!$A$6:$AB$68</definedName>
    <definedName name="KD">[8]Sheet1!$DS$2:$DS$2</definedName>
    <definedName name="Kids_Bath">#REF!</definedName>
    <definedName name="Kids_or_Teen">#REF!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'[6]1-Import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'[6]1-Import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[16]a!$A$10:$B$35</definedName>
    <definedName name="PortSeq">'[6]1-Import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vBuy">'[6]1-Import Product Data Sheet'!$AR$26:$AR$27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[17]Q1!$C$38</definedName>
    <definedName name="QSFOB_2">"'file://192.168.20.8/beyond%20basic/slard%20-%20design/customs%20memo/master%20copy%20quote%20sheet%202.xls'#$q1.$c$38"</definedName>
    <definedName name="Quilts">#REF!</definedName>
    <definedName name="RateSeq">'[6]1-Import Product Data Sheet'!$X$2</definedName>
    <definedName name="runnum">'[2]other data'!$BI$2:$BI$18</definedName>
    <definedName name="scalenum">'[2]other data'!$BG$2:$BG$18</definedName>
    <definedName name="Seasonal">#REF!</definedName>
    <definedName name="sheets">'[5]SHEETS OCT 00'!$A$6:$AC$102</definedName>
    <definedName name="Sheets_Full_Queen_King">#REF!</definedName>
    <definedName name="Sheets_Twin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PPLIER">'[2]vendor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[8]Sheet1!$EG$2:$EG$3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M5" i="1" l="1"/>
  <c r="BJ5" i="1"/>
  <c r="BA5" i="1"/>
  <c r="AY5" i="1"/>
  <c r="AW5" i="1"/>
  <c r="AU5" i="1"/>
  <c r="AS5" i="1"/>
  <c r="AQ5" i="1"/>
  <c r="AO5" i="1"/>
  <c r="AD5" i="1"/>
  <c r="BC5" i="1" s="1"/>
  <c r="U5" i="1"/>
  <c r="V5" i="1" s="1"/>
  <c r="BM4" i="1"/>
  <c r="BJ4" i="1"/>
  <c r="BA4" i="1"/>
  <c r="AY4" i="1"/>
  <c r="AW4" i="1"/>
  <c r="AU4" i="1"/>
  <c r="AS4" i="1"/>
  <c r="AQ4" i="1"/>
  <c r="AO4" i="1"/>
  <c r="AD4" i="1"/>
  <c r="AE4" i="1" s="1"/>
  <c r="AG4" i="1" s="1"/>
  <c r="U4" i="1"/>
  <c r="V4" i="1" s="1"/>
  <c r="AJ4" i="1" s="1"/>
  <c r="BM3" i="1"/>
  <c r="BJ3" i="1"/>
  <c r="BA3" i="1"/>
  <c r="AY3" i="1"/>
  <c r="AW3" i="1"/>
  <c r="AU3" i="1"/>
  <c r="AS3" i="1"/>
  <c r="AQ3" i="1"/>
  <c r="AO3" i="1"/>
  <c r="AD3" i="1"/>
  <c r="AE3" i="1" s="1"/>
  <c r="AG3" i="1" s="1"/>
  <c r="U3" i="1"/>
  <c r="V3" i="1" s="1"/>
  <c r="BM2" i="1"/>
  <c r="BJ2" i="1"/>
  <c r="BA2" i="1"/>
  <c r="AY2" i="1"/>
  <c r="AW2" i="1"/>
  <c r="AU2" i="1"/>
  <c r="AS2" i="1"/>
  <c r="AQ2" i="1"/>
  <c r="AO2" i="1"/>
  <c r="AD2" i="1"/>
  <c r="BC2" i="1" s="1"/>
  <c r="U2" i="1"/>
  <c r="V2" i="1" s="1"/>
  <c r="BC3" i="1" l="1"/>
  <c r="BC4" i="1"/>
  <c r="BD4" i="1" s="1"/>
  <c r="AK4" i="1"/>
  <c r="AM4" i="1" s="1"/>
  <c r="BD5" i="1"/>
  <c r="BD3" i="1"/>
  <c r="AJ2" i="1"/>
  <c r="AJ5" i="1"/>
  <c r="AK5" i="1" s="1"/>
  <c r="AM5" i="1" s="1"/>
  <c r="BE5" i="1" s="1"/>
  <c r="AJ3" i="1"/>
  <c r="AK3" i="1" s="1"/>
  <c r="AM3" i="1" s="1"/>
  <c r="BE3" i="1" s="1"/>
  <c r="BD2" i="1"/>
  <c r="AE2" i="1"/>
  <c r="AG2" i="1" s="1"/>
  <c r="AE5" i="1"/>
  <c r="AG5" i="1" s="1"/>
  <c r="BE4" i="1" l="1"/>
  <c r="AK2" i="1"/>
  <c r="AM2" i="1" s="1"/>
  <c r="BE2" i="1"/>
  <c r="BL2" i="1" s="1"/>
  <c r="BF2" i="1"/>
  <c r="BL5" i="1"/>
  <c r="BF5" i="1"/>
  <c r="BL3" i="1"/>
  <c r="BF3" i="1"/>
  <c r="BL4" i="1" l="1"/>
  <c r="B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ADD6101C-E0DC-4FC3-9A78-5CB6EFE5D73C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51ACA793-8347-4F62-BCB3-D052C53EB64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986099CE-5046-4C9A-8FB2-18A22289527F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52B17AA-0E0F-4B37-B50C-129BAEA6DEBD}">
      <text>
        <r>
          <rPr>
            <sz val="11"/>
            <rFont val="Calibri"/>
            <family val="2"/>
          </rPr>
          <t>[Cubic Meter per Carton]*[40ft Container Freight]/[Case Pack]</t>
        </r>
      </text>
    </comment>
    <comment ref="AJ1" authorId="0" shapeId="0" xr:uid="{66214484-10EC-4F04-93F9-BF29DD6F5224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C25E264-465D-4F83-9F7F-0F52D8DFB618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M1" authorId="0" shapeId="0" xr:uid="{A98FA574-A678-41CC-9376-9CBF06D3F984}">
      <text>
        <r>
          <rPr>
            <sz val="11"/>
            <rFont val="Calibri"/>
            <family val="2"/>
          </rPr>
          <t>[LDP Cost $]+[CAD Exchange Rate]</t>
        </r>
      </text>
    </comment>
    <comment ref="AO1" authorId="0" shapeId="0" xr:uid="{967AD138-F68F-4A13-8385-30D7BE7FEECA}">
      <text>
        <r>
          <rPr>
            <sz val="11"/>
            <rFont val="Calibri"/>
            <family val="2"/>
          </rPr>
          <t>[JLA FOB Mississauga Price CAD$]*[DA %]</t>
        </r>
      </text>
    </comment>
    <comment ref="AQ1" authorId="0" shapeId="0" xr:uid="{686B3116-676E-4903-82E3-7096F5F57745}">
      <text>
        <r>
          <rPr>
            <sz val="11"/>
            <rFont val="Calibri"/>
            <family val="2"/>
          </rPr>
          <t>[JLA FOB Mississauga Price CAD$]*[Royalty %]</t>
        </r>
      </text>
    </comment>
    <comment ref="AS1" authorId="0" shapeId="0" xr:uid="{FC45ECDE-1C9C-48AB-AF5E-FFC011B7D826}">
      <text>
        <r>
          <rPr>
            <sz val="11"/>
            <rFont val="Calibri"/>
            <family val="2"/>
          </rPr>
          <t>[JLA FOB Mississauga Price CAD$]*[Blue Box Billing %]</t>
        </r>
      </text>
    </comment>
    <comment ref="AU1" authorId="0" shapeId="0" xr:uid="{8EB80902-3A93-4451-869F-75E598A7F185}">
      <text>
        <r>
          <rPr>
            <sz val="11"/>
            <rFont val="Calibri"/>
            <family val="2"/>
          </rPr>
          <t>[JLA FOB Mississauga Price CAD$]*[Warehouse Charge %]</t>
        </r>
      </text>
    </comment>
    <comment ref="AW1" authorId="0" shapeId="0" xr:uid="{EA65EDBB-6024-4A3B-8026-DA5C0CDDD082}">
      <text>
        <r>
          <rPr>
            <sz val="11"/>
            <rFont val="Calibri"/>
            <family val="2"/>
          </rPr>
          <t>[JLA FOB Mississauga Price CAD$]*[Rebate/Co-op %]</t>
        </r>
      </text>
    </comment>
    <comment ref="AY1" authorId="0" shapeId="0" xr:uid="{989C46EB-A44A-40BB-9C52-F88018B09554}">
      <text>
        <r>
          <rPr>
            <sz val="11"/>
            <rFont val="Calibri"/>
            <family val="2"/>
          </rPr>
          <t>[JLA FOB Mississauga Price CAD$]*[Ad Support %]</t>
        </r>
      </text>
    </comment>
    <comment ref="BA1" authorId="0" shapeId="0" xr:uid="{D9D29B8E-5CCF-44F5-B90B-7C3DFE9C40F3}">
      <text>
        <r>
          <rPr>
            <sz val="11"/>
            <rFont val="Calibri"/>
            <family val="2"/>
          </rPr>
          <t>[JLA FOB Mississauga Price CAD$]*[Markdown Support %]</t>
        </r>
      </text>
    </comment>
    <comment ref="BC1" authorId="0" shapeId="0" xr:uid="{66B425B8-6018-461D-A6CE-B1D78B034CA2}">
      <text>
        <r>
          <rPr>
            <sz val="11"/>
            <rFont val="Calibri"/>
            <family val="2"/>
          </rPr>
          <t>[Cubic Meter per Carton]*35.31*[Prepay Freight Rate]/[Casepack]</t>
        </r>
      </text>
    </comment>
    <comment ref="BD1" authorId="0" shapeId="0" xr:uid="{16A11156-CD8C-4998-84B6-438E2AA7CF03}">
      <text>
        <r>
          <rPr>
            <sz val="11"/>
            <rFont val="Calibri"/>
            <family val="2"/>
          </rPr>
          <t>[DA $]+[Royalty $]+[Blue Box Billing]+[Warehouse Charge $]+[Rebate/Co-op]+[Ad Support]+[Markdown Support]+[Prepay Freight]</t>
        </r>
      </text>
    </comment>
    <comment ref="BE1" authorId="0" shapeId="0" xr:uid="{9DD9C616-F43F-44B4-A5E1-85E9F1BA51AB}">
      <text>
        <r>
          <rPr>
            <sz val="11"/>
            <rFont val="Calibri"/>
            <family val="2"/>
          </rPr>
          <t>[LDP Cost CAD$]+[Total Load $]</t>
        </r>
      </text>
    </comment>
    <comment ref="BF1" authorId="0" shapeId="0" xr:uid="{25882E77-D1A5-4B8E-AC29-41D0214FCDED}">
      <text>
        <r>
          <rPr>
            <sz val="11"/>
            <rFont val="Calibri"/>
            <family val="2"/>
          </rPr>
          <t>([JLA FOB Price ]-[LDP Cost with Load CAD$])/[JLA FOB Price]</t>
        </r>
      </text>
    </comment>
    <comment ref="BJ1" authorId="0" shapeId="0" xr:uid="{383C014C-52C5-4AFE-BFD4-A5CCC7EEF197}">
      <text>
        <r>
          <rPr>
            <sz val="11"/>
            <rFont val="Calibri"/>
            <family val="2"/>
          </rPr>
          <t>([Suggested Retail Price]-[JLA FOB Price])/[Suggested Retail Price]</t>
        </r>
      </text>
    </comment>
    <comment ref="BL1" authorId="0" shapeId="0" xr:uid="{4FAC174E-EA20-475B-AB0E-E599A9033261}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 xr:uid="{B873BA7D-0561-43CC-BFBC-1AA61CD88A42}">
      <text>
        <r>
          <rPr>
            <sz val="11"/>
            <rFont val="Calibri"/>
            <family val="2"/>
          </rPr>
          <t>[JLA FOB Price]*[Total Quantity]</t>
        </r>
      </text>
    </comment>
  </commentList>
</comments>
</file>

<file path=xl/sharedStrings.xml><?xml version="1.0" encoding="utf-8"?>
<sst xmlns="http://schemas.openxmlformats.org/spreadsheetml/2006/main" count="121" uniqueCount="86">
  <si>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</si>
  <si>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</si>
  <si>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</si>
  <si>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</si>
  <si>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</si>
  <si>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</si>
  <si>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</si>
  <si>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</si>
  <si>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</si>
  <si>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</si>
  <si>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</si>
  <si>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</si>
  <si>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</si>
  <si>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</si>
  <si>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</si>
  <si>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</si>
  <si>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</si>
  <si>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</si>
  <si>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</si>
  <si>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</si>
  <si>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</si>
  <si>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</si>
  <si>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</si>
  <si>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</si>
  <si>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</si>
  <si>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</si>
  <si>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</si>
  <si>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</si>
  <si>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</si>
  <si>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</si>
  <si>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</si>
  <si>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</si>
  <si>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</si>
  <si>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</si>
  <si>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</si>
  <si>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</si>
  <si>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</si>
  <si>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CAD Exchange Rate</t>
  </si>
  <si>
    <t>LDP Cost CAD$</t>
  </si>
  <si>
    <t>DA %</t>
  </si>
  <si>
    <t>DA CAD$</t>
  </si>
  <si>
    <t>Royalty %</t>
  </si>
  <si>
    <t>Royalty CAD$</t>
  </si>
  <si>
    <t>Blue Box Billing %</t>
  </si>
  <si>
    <t>Blue Box Billing CAD$</t>
  </si>
  <si>
    <t>Warehouse Charge %</t>
  </si>
  <si>
    <t>Warehouse Charge CAD$</t>
  </si>
  <si>
    <t>Rebate/Co-op %</t>
  </si>
  <si>
    <t>Rebate/Co-op CAD$</t>
  </si>
  <si>
    <t>Ad Support %</t>
  </si>
  <si>
    <t>Ad Support  CAD$</t>
  </si>
  <si>
    <t>Markdown Support %</t>
  </si>
  <si>
    <t>Markdown Support CAD$</t>
  </si>
  <si>
    <t>Prepay Freight Rate</t>
  </si>
  <si>
    <t>Prepay Freight CAD$</t>
  </si>
  <si>
    <t>Total Load CAD$</t>
  </si>
  <si>
    <t>LDP Cost with Load CAD$</t>
  </si>
  <si>
    <t>JLA LDP MU%</t>
  </si>
  <si>
    <t>JLA FOB Mississauga Price CAD$</t>
  </si>
  <si>
    <t>Additional Customer Price CAD$</t>
  </si>
  <si>
    <t>Suggested Retail Price</t>
  </si>
  <si>
    <t>Retail Markup %</t>
  </si>
  <si>
    <t>Total Quantity</t>
  </si>
  <si>
    <t>Total Cost CAD$</t>
  </si>
  <si>
    <t>Total Sales CAD$</t>
  </si>
  <si>
    <t>Beautyrest</t>
  </si>
  <si>
    <t>Beautyrest 6%</t>
  </si>
  <si>
    <t>BLANKET</t>
  </si>
  <si>
    <t>Reversible Weighted</t>
  </si>
  <si>
    <t>100% Polyester 12BLS Reversible Weighted Blanket</t>
    <phoneticPr fontId="2" type="noConversion"/>
  </si>
  <si>
    <t>Weighted Blanket</t>
  </si>
  <si>
    <t>Shell: 85gsm Solid Microifber with HeiQ Temp Regulating Treatment reverse to 190gsm Solid Plush with Zipper Closure  
Insert: 90gsm Micorfiber for inner shell, Poly Fiber + Glass Bead for Filling,  ETE Box with  Binding,
Total 12LBS weight
Rolled in Canvas Cylinder Bag + Handle + Insert, Case Pack 2</t>
  </si>
  <si>
    <t>100% Polyester 190gsm Plush, 100% Polyester 85gsm Micorfiber</t>
    <phoneticPr fontId="2" type="noConversion"/>
  </si>
  <si>
    <t>48x72"/12BLS</t>
  </si>
  <si>
    <t>White</t>
  </si>
  <si>
    <t>BR51-3349CA</t>
    <phoneticPr fontId="8" type="noConversion"/>
  </si>
  <si>
    <t>Each</t>
  </si>
  <si>
    <t>Rolled</t>
  </si>
  <si>
    <t>6304.91.0040</t>
  </si>
  <si>
    <t>100% Polyester 190gsm Plush, 100% Polyester 85gsm Micorfiber</t>
  </si>
  <si>
    <t>Grey</t>
  </si>
  <si>
    <t>BR51-3350CA</t>
  </si>
  <si>
    <t xml:space="preserve">Blue </t>
  </si>
  <si>
    <t>BR51-3351CA</t>
  </si>
  <si>
    <t>Black</t>
  </si>
  <si>
    <t>BR51-3352CA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</si>
</sst>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[$$-409]#,##0.00"/>
    <numFmt numFmtId="182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0" fontId="3" fillId="0" borderId="0" xfId="0" applyFont="1" applyAlignment="1">
      <alignment horizontal="center" wrapText="1"/>
    </xf>
    <xf numFmtId="10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1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1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6" fillId="3" borderId="2" xfId="2" applyNumberFormat="1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5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0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</cellXfs>
  <cellStyles count="5">
    <cellStyle name="Currency 2" xfId="3" xr:uid="{076EA73F-74B7-43D6-B075-C01F1D911A41}"/>
    <cellStyle name="Normal 2" xfId="1" xr:uid="{06996561-520D-4E67-AC84-3B9D6640EC5A}"/>
    <cellStyle name="Normal 2 18 2" xfId="2" xr:uid="{0047F894-82C5-4988-B2B0-E33A3AFB42C2}"/>
    <cellStyle name="Percent 2" xfId="4" xr:uid="{73CD3BF3-6F58-4308-8CF9-EAF1FB9878FD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WMCA%202026%20BR%20Weighted%20Blanket%20Commitment%2020260420.xlsx" TargetMode="External"/><Relationship Id="rId2" Type="http://schemas.openxmlformats.org/officeDocument/2006/relationships/externalLinkPath" Target="file:///C:\Users\liujie\Downloads\WMCA%202026%20BR%20Weighted%20Blanket%20Commitment%2020260420.xlsx" TargetMode="External"/><Relationship Id="rId1" Type="http://schemas.openxmlformats.org/officeDocument/2006/relationships/externalLinkPath" Target="/Users/liujie/Downloads/WMCA%202026%20BR%20Weighted%20Blanket%20Commitment%20202604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Lard%20-%20Design/Customs%20Memo/Master%20Copy%20Quote%20Sheet%202.xls" TargetMode="External"/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ing.gu/AppData/Local/Microsoft/Windows/Temporary%20Internet%20Files/OLK784B/tex%20fleece%204-17-12%20(2).xls" TargetMode="External"/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guyinghua/Local%20Settings/Temporary%20Internet%20Files/OLK97/Copy%20of%20JLA%20-%20SEPT$%20NEW%20SILK%20ESSENCE%20BLNKTS%205%2003%2010.xls" TargetMode="External"/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kathy/Local%20Settings/Temporary%20Internet%20Files/Content.Outlook/JH9RZ0WZ/Final%20External%20Quote%20Sheet%20-Micro%20Mink%20DA%20Throw%20solid%20back-130912.xls" TargetMode="External"/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CCD"/>
      <sheetName val="ValueSelect"/>
      <sheetName val="Data"/>
    </sheetNames>
    <sheetDataSet>
      <sheetData sheetId="0"/>
      <sheetData sheetId="1"/>
      <sheetData sheetId="2">
        <row r="76">
          <cell r="B76">
            <v>11.62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3ADC-AC46-419F-B5CA-6AC7E2D887FF}">
  <dimension ref="A1:BO5"/>
  <sheetViews>
    <sheetView tabSelected="1" topLeftCell="H1" workbookViewId="0">
      <selection activeCell="J2" sqref="J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4.453125" style="2" customWidth="1"/>
    <col min="6" max="6" width="11.26953125" style="2" customWidth="1"/>
    <col min="7" max="7" width="7.54296875" style="2" customWidth="1"/>
    <col min="8" max="8" width="14.7265625" style="2" customWidth="1"/>
    <col min="9" max="9" width="16" style="2" customWidth="1"/>
    <col min="10" max="10" width="24.1796875" style="2" customWidth="1"/>
    <col min="11" max="11" width="15.54296875" style="3" customWidth="1"/>
    <col min="12" max="12" width="13.26953125" style="2" customWidth="1"/>
    <col min="13" max="15" width="6.1796875" style="2" customWidth="1"/>
    <col min="16" max="16" width="13.08984375" style="2" customWidth="1"/>
    <col min="17" max="18" width="5.5429687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1796875" style="6" customWidth="1"/>
    <col min="24" max="24" width="9.45312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81640625" style="6" customWidth="1"/>
    <col min="34" max="34" width="7.81640625" style="2" customWidth="1"/>
    <col min="35" max="35" width="8.453125" style="11" customWidth="1"/>
    <col min="36" max="36" width="9" style="6" customWidth="1"/>
    <col min="37" max="37" width="7.81640625" style="11" customWidth="1"/>
    <col min="38" max="38" width="7.81640625" style="5" customWidth="1"/>
    <col min="39" max="39" width="7.81640625" style="6" customWidth="1"/>
    <col min="40" max="40" width="9.1796875" style="6" customWidth="1"/>
    <col min="41" max="41" width="9.54296875" style="11" customWidth="1"/>
    <col min="42" max="42" width="9.1796875" style="6" customWidth="1"/>
    <col min="43" max="43" width="9.54296875" style="11" customWidth="1"/>
    <col min="44" max="44" width="9.1796875" style="6" customWidth="1"/>
    <col min="45" max="45" width="9.54296875" style="11" customWidth="1"/>
    <col min="46" max="46" width="10" style="6" customWidth="1"/>
    <col min="47" max="47" width="9.54296875" style="6" customWidth="1"/>
    <col min="48" max="48" width="10" style="6" customWidth="1"/>
    <col min="49" max="49" width="9.54296875" style="6" customWidth="1"/>
    <col min="50" max="50" width="10.81640625" style="11" customWidth="1"/>
    <col min="51" max="51" width="8.1796875" style="11" customWidth="1"/>
    <col min="52" max="52" width="7.81640625" style="11" customWidth="1"/>
    <col min="53" max="53" width="9.54296875" style="6" customWidth="1"/>
    <col min="54" max="54" width="7.81640625" style="5" customWidth="1"/>
    <col min="55" max="55" width="9.54296875" style="6" customWidth="1"/>
    <col min="56" max="56" width="12.1796875" style="6" customWidth="1"/>
    <col min="57" max="57" width="9.1796875" style="2" customWidth="1"/>
    <col min="58" max="58" width="9.26953125" style="2" customWidth="1"/>
    <col min="59" max="59" width="9.1796875" style="11"/>
    <col min="60" max="60" width="10.1796875" style="6" customWidth="1"/>
    <col min="61" max="61" width="9.1796875" style="6"/>
    <col min="62" max="62" width="9.1796875" style="2"/>
    <col min="63" max="63" width="9.1796875" style="6"/>
    <col min="64" max="66" width="10.1796875" style="2" bestFit="1" customWidth="1"/>
    <col min="67" max="67" width="11.1796875" style="2" bestFit="1" customWidth="1"/>
    <col min="68" max="68" width="9.1796875" style="2"/>
    <col min="69" max="69" width="11.453125" style="2" bestFit="1" customWidth="1"/>
    <col min="70" max="16384" width="9.1796875" style="2"/>
  </cols>
  <sheetData>
    <row r="1" spans="1:67" ht="75" customHeight="1" x14ac:dyDescent="0.35">
      <c r="A1" s="14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6" t="s">
        <v>24</v>
      </c>
      <c r="Z1" s="26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0" t="s">
        <v>31</v>
      </c>
      <c r="AG1" s="30" t="s">
        <v>32</v>
      </c>
      <c r="AH1" s="14" t="s">
        <v>33</v>
      </c>
      <c r="AI1" s="31" t="s">
        <v>34</v>
      </c>
      <c r="AJ1" s="32" t="s">
        <v>35</v>
      </c>
      <c r="AK1" s="32" t="s">
        <v>36</v>
      </c>
      <c r="AL1" s="33" t="s">
        <v>37</v>
      </c>
      <c r="AM1" s="32" t="s">
        <v>38</v>
      </c>
      <c r="AN1" s="10" t="s">
        <v>39</v>
      </c>
      <c r="AO1" s="32" t="s">
        <v>40</v>
      </c>
      <c r="AP1" s="10" t="s">
        <v>41</v>
      </c>
      <c r="AQ1" s="32" t="s">
        <v>42</v>
      </c>
      <c r="AR1" s="10" t="s">
        <v>43</v>
      </c>
      <c r="AS1" s="32" t="s">
        <v>44</v>
      </c>
      <c r="AT1" s="10" t="s">
        <v>45</v>
      </c>
      <c r="AU1" s="32" t="s">
        <v>46</v>
      </c>
      <c r="AV1" s="10" t="s">
        <v>47</v>
      </c>
      <c r="AW1" s="32" t="s">
        <v>48</v>
      </c>
      <c r="AX1" s="34" t="s">
        <v>49</v>
      </c>
      <c r="AY1" s="32" t="s">
        <v>50</v>
      </c>
      <c r="AZ1" s="34" t="s">
        <v>51</v>
      </c>
      <c r="BA1" s="32" t="s">
        <v>52</v>
      </c>
      <c r="BB1" s="35" t="s">
        <v>53</v>
      </c>
      <c r="BC1" s="32" t="s">
        <v>54</v>
      </c>
      <c r="BD1" s="32" t="s">
        <v>55</v>
      </c>
      <c r="BE1" s="32" t="s">
        <v>56</v>
      </c>
      <c r="BF1" s="32" t="s">
        <v>57</v>
      </c>
      <c r="BG1" s="36" t="s">
        <v>58</v>
      </c>
      <c r="BH1" s="37" t="s">
        <v>59</v>
      </c>
      <c r="BI1" s="38" t="s">
        <v>60</v>
      </c>
      <c r="BJ1" s="39" t="s">
        <v>61</v>
      </c>
      <c r="BK1" s="14" t="s">
        <v>62</v>
      </c>
      <c r="BL1" s="32" t="s">
        <v>63</v>
      </c>
      <c r="BM1" s="32" t="s">
        <v>64</v>
      </c>
    </row>
    <row r="2" spans="1:67" ht="45" customHeight="1" x14ac:dyDescent="0.35">
      <c r="A2" s="40">
        <v>1</v>
      </c>
      <c r="B2" s="12"/>
      <c r="C2" s="12"/>
      <c r="D2" s="12" t="s">
        <v>65</v>
      </c>
      <c r="E2" s="12" t="s">
        <v>66</v>
      </c>
      <c r="F2" s="12" t="s">
        <v>67</v>
      </c>
      <c r="G2" s="12" t="s">
        <v>68</v>
      </c>
      <c r="H2" s="41" t="s">
        <v>69</v>
      </c>
      <c r="I2" s="41" t="s">
        <v>70</v>
      </c>
      <c r="J2" s="41" t="s">
        <v>71</v>
      </c>
      <c r="K2" s="42" t="s">
        <v>72</v>
      </c>
      <c r="L2" s="41" t="s">
        <v>73</v>
      </c>
      <c r="M2" s="12" t="s">
        <v>74</v>
      </c>
      <c r="N2" s="41"/>
      <c r="O2" s="41"/>
      <c r="P2" s="43" t="s">
        <v>75</v>
      </c>
      <c r="Q2" s="12"/>
      <c r="R2" s="12" t="s">
        <v>76</v>
      </c>
      <c r="S2" s="44"/>
      <c r="T2" s="45">
        <v>7.7</v>
      </c>
      <c r="U2" s="46">
        <f>[1]CCD!B76</f>
        <v>11.62</v>
      </c>
      <c r="V2" s="13">
        <f>U2</f>
        <v>11.62</v>
      </c>
      <c r="W2" s="13"/>
      <c r="X2" s="12" t="s">
        <v>77</v>
      </c>
      <c r="Y2" s="47">
        <v>60</v>
      </c>
      <c r="Z2" s="47">
        <v>32</v>
      </c>
      <c r="AA2" s="47">
        <v>31</v>
      </c>
      <c r="AB2" s="45">
        <v>5</v>
      </c>
      <c r="AC2" s="48">
        <v>2</v>
      </c>
      <c r="AD2" s="49">
        <f>IF(Y2="","",Y2*Z2*AA2/1000000)</f>
        <v>5.9520000000000003E-2</v>
      </c>
      <c r="AE2" s="50">
        <f>IF(AC2="","",65/AD2*AC2)</f>
        <v>2184.1397849462364</v>
      </c>
      <c r="AF2" s="12">
        <v>5400</v>
      </c>
      <c r="AG2" s="51">
        <f>IF(ISERROR(AF2/AE2),"",AF2/AE2)</f>
        <v>2.4723692307692309</v>
      </c>
      <c r="AH2" s="52" t="s">
        <v>78</v>
      </c>
      <c r="AI2" s="53">
        <v>0.17</v>
      </c>
      <c r="AJ2" s="51">
        <f>IF(ISERROR(V2*AI2),"",V2*AI2)</f>
        <v>1.9754</v>
      </c>
      <c r="AK2" s="51">
        <f>IF(ISERROR(V2+AG2+AJ2),"",V2+AG2+AJ2)</f>
        <v>16.06776923076923</v>
      </c>
      <c r="AL2" s="45">
        <v>1.36</v>
      </c>
      <c r="AM2" s="51">
        <f>IF(AL2="","",AK2*AL2)</f>
        <v>21.852166153846152</v>
      </c>
      <c r="AN2" s="54">
        <v>0.01</v>
      </c>
      <c r="AO2" s="51">
        <f>IF(ISERROR(BG2*AN2),"",BG2*AN2)</f>
        <v>0.32840000000000003</v>
      </c>
      <c r="AP2" s="54">
        <v>0.06</v>
      </c>
      <c r="AQ2" s="51">
        <f>IF(ISERROR(BG2*AP2),"",BG2*AP2)</f>
        <v>1.9704000000000002</v>
      </c>
      <c r="AR2" s="54">
        <v>5.0000000000000001E-3</v>
      </c>
      <c r="AS2" s="51">
        <f t="shared" ref="AS2:AS5" si="0">IF(ISERROR(BG2*AR2),"",BG2*AR2)</f>
        <v>0.16420000000000001</v>
      </c>
      <c r="AT2" s="54">
        <v>0.06</v>
      </c>
      <c r="AU2" s="51">
        <f t="shared" ref="AU2:AU5" si="1">IF(ISERROR(BG2*AT2),"",BG2*AT2)</f>
        <v>1.9704000000000002</v>
      </c>
      <c r="AV2" s="54">
        <v>0.02</v>
      </c>
      <c r="AW2" s="51">
        <f>IF(ISERROR(BG2*AV2),"",BG2*AV2)</f>
        <v>0.65680000000000005</v>
      </c>
      <c r="AX2" s="54">
        <v>0.03</v>
      </c>
      <c r="AY2" s="51">
        <f t="shared" ref="AY2:AY5" si="2">IF(ISERROR(BG2*AX2),"",BG2*AX2)</f>
        <v>0.98520000000000008</v>
      </c>
      <c r="AZ2" s="54">
        <v>1.2500000000000001E-2</v>
      </c>
      <c r="BA2" s="51">
        <f>IF(ISERROR(BG2*AZ2),"",BG2*AZ2)</f>
        <v>0.41050000000000009</v>
      </c>
      <c r="BB2" s="45">
        <v>1.7</v>
      </c>
      <c r="BC2" s="51">
        <f>IF(BB2="","",AD2*35.31*BB2/AC2)</f>
        <v>1.7864035199999999</v>
      </c>
      <c r="BD2" s="51">
        <f>IF(ISERROR(AO2+AQ2+AS2+AU2+AW2+AY2+BA2+BC2),"",AO2+AQ2+AS2+AU2+AW2+AY2+BA2+BC2)</f>
        <v>8.2723035200000012</v>
      </c>
      <c r="BE2" s="51">
        <f>IF(ISERROR(AM2+BD2),"",AM2+BD2)</f>
        <v>30.124469673846153</v>
      </c>
      <c r="BF2" s="55">
        <f>IF(ISERROR((BG2-BE2)/BG2),"",(BG2-BE2)/BG2)</f>
        <v>8.2689717605172033E-2</v>
      </c>
      <c r="BG2" s="13">
        <v>32.840000000000003</v>
      </c>
      <c r="BH2" s="13"/>
      <c r="BI2" s="13">
        <v>59.97</v>
      </c>
      <c r="BJ2" s="56">
        <f>IF(ISERROR((BI2-BG2)/BI2),"",(BI2-BG2)/BI2)</f>
        <v>0.45239286309821569</v>
      </c>
      <c r="BK2" s="12">
        <v>694</v>
      </c>
      <c r="BL2" s="51">
        <f t="shared" ref="BL2:BL5" si="3">IF(ISERROR(BE2*BK2),"",BE2*BK2)</f>
        <v>20906.38195364923</v>
      </c>
      <c r="BM2" s="51">
        <f t="shared" ref="BM2:BM5" si="4">IF(ISERROR(BG2*BK2),"",BG2*BK2)</f>
        <v>22790.960000000003</v>
      </c>
    </row>
    <row r="3" spans="1:67" ht="45" customHeight="1" x14ac:dyDescent="0.35">
      <c r="A3" s="40">
        <v>2</v>
      </c>
      <c r="B3" s="12"/>
      <c r="C3" s="12"/>
      <c r="D3" s="12" t="s">
        <v>65</v>
      </c>
      <c r="E3" s="12" t="s">
        <v>66</v>
      </c>
      <c r="F3" s="12" t="s">
        <v>67</v>
      </c>
      <c r="G3" s="12" t="s">
        <v>68</v>
      </c>
      <c r="H3" s="41" t="s">
        <v>69</v>
      </c>
      <c r="I3" s="41" t="s">
        <v>70</v>
      </c>
      <c r="J3" s="41" t="s">
        <v>71</v>
      </c>
      <c r="K3" s="42" t="s">
        <v>79</v>
      </c>
      <c r="L3" s="41" t="s">
        <v>73</v>
      </c>
      <c r="M3" s="12" t="s">
        <v>80</v>
      </c>
      <c r="N3" s="12"/>
      <c r="O3" s="12"/>
      <c r="P3" s="43" t="s">
        <v>81</v>
      </c>
      <c r="Q3" s="12"/>
      <c r="R3" s="12" t="s">
        <v>76</v>
      </c>
      <c r="S3" s="44"/>
      <c r="T3" s="45">
        <v>7.7</v>
      </c>
      <c r="U3" s="46">
        <f>[1]CCD!B76</f>
        <v>11.62</v>
      </c>
      <c r="V3" s="13">
        <f t="shared" ref="V3:V5" si="5">U3</f>
        <v>11.62</v>
      </c>
      <c r="W3" s="13"/>
      <c r="X3" s="12" t="s">
        <v>77</v>
      </c>
      <c r="Y3" s="47">
        <v>60</v>
      </c>
      <c r="Z3" s="47">
        <v>32</v>
      </c>
      <c r="AA3" s="47">
        <v>31</v>
      </c>
      <c r="AB3" s="45">
        <v>5</v>
      </c>
      <c r="AC3" s="48">
        <v>2</v>
      </c>
      <c r="AD3" s="49">
        <f t="shared" ref="AD3:AD5" si="6">IF(Y3="","",Y3*Z3*AA3/1000000)</f>
        <v>5.9520000000000003E-2</v>
      </c>
      <c r="AE3" s="50">
        <f t="shared" ref="AE3:AE5" si="7">IF(AC3="","",65/AD3*AC3)</f>
        <v>2184.1397849462364</v>
      </c>
      <c r="AF3" s="12">
        <v>5400</v>
      </c>
      <c r="AG3" s="51">
        <f t="shared" ref="AG3:AG5" si="8">IF(ISERROR(AF3/AE3),"",AF3/AE3)</f>
        <v>2.4723692307692309</v>
      </c>
      <c r="AH3" s="52" t="s">
        <v>78</v>
      </c>
      <c r="AI3" s="53">
        <v>0.17</v>
      </c>
      <c r="AJ3" s="51">
        <f>IF(ISERROR(V3*AI3),"",V3*AI3)</f>
        <v>1.9754</v>
      </c>
      <c r="AK3" s="51">
        <f t="shared" ref="AK3:AK5" si="9">IF(ISERROR(V3+AG3+AJ3),"",V3+AG3+AJ3)</f>
        <v>16.06776923076923</v>
      </c>
      <c r="AL3" s="45">
        <v>1.36</v>
      </c>
      <c r="AM3" s="51">
        <f t="shared" ref="AM3:AM5" si="10">IF(AL3="","",AK3*AL3)</f>
        <v>21.852166153846152</v>
      </c>
      <c r="AN3" s="54">
        <v>0.01</v>
      </c>
      <c r="AO3" s="51">
        <f t="shared" ref="AO3:AO5" si="11">IF(ISERROR(BG3*AN3),"",BG3*AN3)</f>
        <v>0.32840000000000003</v>
      </c>
      <c r="AP3" s="54">
        <v>0.06</v>
      </c>
      <c r="AQ3" s="51">
        <f t="shared" ref="AQ3:AQ5" si="12">IF(ISERROR(BG3*AP3),"",BG3*AP3)</f>
        <v>1.9704000000000002</v>
      </c>
      <c r="AR3" s="54">
        <v>5.0000000000000001E-3</v>
      </c>
      <c r="AS3" s="51">
        <f t="shared" si="0"/>
        <v>0.16420000000000001</v>
      </c>
      <c r="AT3" s="54">
        <v>0.06</v>
      </c>
      <c r="AU3" s="51">
        <f t="shared" si="1"/>
        <v>1.9704000000000002</v>
      </c>
      <c r="AV3" s="54">
        <v>0.02</v>
      </c>
      <c r="AW3" s="51">
        <f t="shared" ref="AW3:AW5" si="13">IF(ISERROR(BG3*AV3),"",BG3*AV3)</f>
        <v>0.65680000000000005</v>
      </c>
      <c r="AX3" s="54">
        <v>0.03</v>
      </c>
      <c r="AY3" s="51">
        <f t="shared" si="2"/>
        <v>0.98520000000000008</v>
      </c>
      <c r="AZ3" s="54">
        <v>1.2500000000000001E-2</v>
      </c>
      <c r="BA3" s="51">
        <f t="shared" ref="BA3:BA5" si="14">IF(ISERROR(BG3*AZ3),"",BG3*AZ3)</f>
        <v>0.41050000000000009</v>
      </c>
      <c r="BB3" s="45">
        <v>1.7</v>
      </c>
      <c r="BC3" s="51">
        <f t="shared" ref="BC3:BC5" si="15">IF(BB3="","",AD3*35.31*BB3/AC3)</f>
        <v>1.7864035199999999</v>
      </c>
      <c r="BD3" s="51">
        <f t="shared" ref="BD3:BD5" si="16">IF(ISERROR(AO3+AQ3+AS3+AU3+AW3+AY3+BA3+BC3),"",AO3+AQ3+AS3+AU3+AW3+AY3+BA3+BC3)</f>
        <v>8.2723035200000012</v>
      </c>
      <c r="BE3" s="51">
        <f t="shared" ref="BE3:BE5" si="17">IF(ISERROR(AM3+BD3),"",AM3+BD3)</f>
        <v>30.124469673846153</v>
      </c>
      <c r="BF3" s="55">
        <f t="shared" ref="BF3:BF5" si="18">IF(ISERROR((BG3-BE3)/BG3),"",(BG3-BE3)/BG3)</f>
        <v>8.2689717605172033E-2</v>
      </c>
      <c r="BG3" s="13">
        <v>32.840000000000003</v>
      </c>
      <c r="BH3" s="13"/>
      <c r="BI3" s="13">
        <v>59.97</v>
      </c>
      <c r="BJ3" s="56">
        <f t="shared" ref="BJ3:BJ5" si="19">IF(ISERROR((BI3-BG3)/BI3),"",(BI3-BG3)/BI3)</f>
        <v>0.45239286309821569</v>
      </c>
      <c r="BK3" s="12">
        <v>970</v>
      </c>
      <c r="BL3" s="51">
        <f t="shared" si="3"/>
        <v>29220.735583630769</v>
      </c>
      <c r="BM3" s="51">
        <f t="shared" si="4"/>
        <v>31854.800000000003</v>
      </c>
    </row>
    <row r="4" spans="1:67" ht="45" customHeight="1" x14ac:dyDescent="0.35">
      <c r="A4" s="40">
        <v>3</v>
      </c>
      <c r="B4" s="12"/>
      <c r="C4" s="12"/>
      <c r="D4" s="12" t="s">
        <v>65</v>
      </c>
      <c r="E4" s="12" t="s">
        <v>66</v>
      </c>
      <c r="F4" s="12" t="s">
        <v>67</v>
      </c>
      <c r="G4" s="12" t="s">
        <v>68</v>
      </c>
      <c r="H4" s="41" t="s">
        <v>69</v>
      </c>
      <c r="I4" s="41" t="s">
        <v>70</v>
      </c>
      <c r="J4" s="41" t="s">
        <v>71</v>
      </c>
      <c r="K4" s="42" t="s">
        <v>79</v>
      </c>
      <c r="L4" s="41" t="s">
        <v>73</v>
      </c>
      <c r="M4" s="12" t="s">
        <v>82</v>
      </c>
      <c r="N4" s="12"/>
      <c r="O4" s="12"/>
      <c r="P4" s="43" t="s">
        <v>83</v>
      </c>
      <c r="Q4" s="12"/>
      <c r="R4" s="12" t="s">
        <v>76</v>
      </c>
      <c r="S4" s="44"/>
      <c r="T4" s="45">
        <v>7.7</v>
      </c>
      <c r="U4" s="46">
        <f>[1]CCD!B76</f>
        <v>11.62</v>
      </c>
      <c r="V4" s="13">
        <f t="shared" si="5"/>
        <v>11.62</v>
      </c>
      <c r="W4" s="13"/>
      <c r="X4" s="12" t="s">
        <v>77</v>
      </c>
      <c r="Y4" s="47">
        <v>60</v>
      </c>
      <c r="Z4" s="47">
        <v>32</v>
      </c>
      <c r="AA4" s="47">
        <v>31</v>
      </c>
      <c r="AB4" s="45">
        <v>5</v>
      </c>
      <c r="AC4" s="48">
        <v>2</v>
      </c>
      <c r="AD4" s="49">
        <f t="shared" si="6"/>
        <v>5.9520000000000003E-2</v>
      </c>
      <c r="AE4" s="50">
        <f t="shared" si="7"/>
        <v>2184.1397849462364</v>
      </c>
      <c r="AF4" s="12">
        <v>5400</v>
      </c>
      <c r="AG4" s="51">
        <f t="shared" si="8"/>
        <v>2.4723692307692309</v>
      </c>
      <c r="AH4" s="52" t="s">
        <v>78</v>
      </c>
      <c r="AI4" s="53">
        <v>0.17</v>
      </c>
      <c r="AJ4" s="51">
        <f t="shared" ref="AJ4:AJ5" si="20">IF(ISERROR(V4*AI4),"",V4*AI4)</f>
        <v>1.9754</v>
      </c>
      <c r="AK4" s="51">
        <f t="shared" si="9"/>
        <v>16.06776923076923</v>
      </c>
      <c r="AL4" s="45">
        <v>1.36</v>
      </c>
      <c r="AM4" s="51">
        <f t="shared" si="10"/>
        <v>21.852166153846152</v>
      </c>
      <c r="AN4" s="54">
        <v>0.01</v>
      </c>
      <c r="AO4" s="51">
        <f t="shared" si="11"/>
        <v>0.32840000000000003</v>
      </c>
      <c r="AP4" s="54">
        <v>0.06</v>
      </c>
      <c r="AQ4" s="51">
        <f t="shared" si="12"/>
        <v>1.9704000000000002</v>
      </c>
      <c r="AR4" s="54">
        <v>5.0000000000000001E-3</v>
      </c>
      <c r="AS4" s="51">
        <f t="shared" si="0"/>
        <v>0.16420000000000001</v>
      </c>
      <c r="AT4" s="54">
        <v>0.06</v>
      </c>
      <c r="AU4" s="51">
        <f t="shared" si="1"/>
        <v>1.9704000000000002</v>
      </c>
      <c r="AV4" s="54">
        <v>0.02</v>
      </c>
      <c r="AW4" s="51">
        <f t="shared" si="13"/>
        <v>0.65680000000000005</v>
      </c>
      <c r="AX4" s="54">
        <v>0.03</v>
      </c>
      <c r="AY4" s="51">
        <f t="shared" si="2"/>
        <v>0.98520000000000008</v>
      </c>
      <c r="AZ4" s="54">
        <v>1.2500000000000001E-2</v>
      </c>
      <c r="BA4" s="51">
        <f t="shared" si="14"/>
        <v>0.41050000000000009</v>
      </c>
      <c r="BB4" s="45">
        <v>1.7</v>
      </c>
      <c r="BC4" s="51">
        <f t="shared" si="15"/>
        <v>1.7864035199999999</v>
      </c>
      <c r="BD4" s="51">
        <f t="shared" si="16"/>
        <v>8.2723035200000012</v>
      </c>
      <c r="BE4" s="51">
        <f t="shared" si="17"/>
        <v>30.124469673846153</v>
      </c>
      <c r="BF4" s="55">
        <f t="shared" si="18"/>
        <v>8.2689717605172033E-2</v>
      </c>
      <c r="BG4" s="13">
        <v>32.840000000000003</v>
      </c>
      <c r="BH4" s="13"/>
      <c r="BI4" s="13">
        <v>59.97</v>
      </c>
      <c r="BJ4" s="56">
        <f t="shared" si="19"/>
        <v>0.45239286309821569</v>
      </c>
      <c r="BK4" s="12">
        <v>970</v>
      </c>
      <c r="BL4" s="51">
        <f t="shared" si="3"/>
        <v>29220.735583630769</v>
      </c>
      <c r="BM4" s="51">
        <f t="shared" si="4"/>
        <v>31854.800000000003</v>
      </c>
    </row>
    <row r="5" spans="1:67" ht="45" customHeight="1" x14ac:dyDescent="0.35">
      <c r="A5" s="40">
        <v>4</v>
      </c>
      <c r="B5" s="12"/>
      <c r="C5" s="12"/>
      <c r="D5" s="12" t="s">
        <v>65</v>
      </c>
      <c r="E5" s="12" t="s">
        <v>66</v>
      </c>
      <c r="F5" s="12" t="s">
        <v>67</v>
      </c>
      <c r="G5" s="12" t="s">
        <v>68</v>
      </c>
      <c r="H5" s="41" t="s">
        <v>69</v>
      </c>
      <c r="I5" s="41" t="s">
        <v>70</v>
      </c>
      <c r="J5" s="41" t="s">
        <v>71</v>
      </c>
      <c r="K5" s="42" t="s">
        <v>79</v>
      </c>
      <c r="L5" s="41" t="s">
        <v>73</v>
      </c>
      <c r="M5" s="12" t="s">
        <v>84</v>
      </c>
      <c r="N5" s="12"/>
      <c r="O5" s="12"/>
      <c r="P5" s="43" t="s">
        <v>85</v>
      </c>
      <c r="Q5" s="12"/>
      <c r="R5" s="12" t="s">
        <v>76</v>
      </c>
      <c r="S5" s="44"/>
      <c r="T5" s="45">
        <v>7.7</v>
      </c>
      <c r="U5" s="46">
        <f>[1]CCD!B76</f>
        <v>11.62</v>
      </c>
      <c r="V5" s="13">
        <f t="shared" si="5"/>
        <v>11.62</v>
      </c>
      <c r="W5" s="13"/>
      <c r="X5" s="12" t="s">
        <v>77</v>
      </c>
      <c r="Y5" s="47">
        <v>60</v>
      </c>
      <c r="Z5" s="47">
        <v>32</v>
      </c>
      <c r="AA5" s="47">
        <v>31</v>
      </c>
      <c r="AB5" s="45">
        <v>5</v>
      </c>
      <c r="AC5" s="48">
        <v>2</v>
      </c>
      <c r="AD5" s="49">
        <f t="shared" si="6"/>
        <v>5.9520000000000003E-2</v>
      </c>
      <c r="AE5" s="50">
        <f t="shared" si="7"/>
        <v>2184.1397849462364</v>
      </c>
      <c r="AF5" s="12">
        <v>5400</v>
      </c>
      <c r="AG5" s="51">
        <f t="shared" si="8"/>
        <v>2.4723692307692309</v>
      </c>
      <c r="AH5" s="52" t="s">
        <v>78</v>
      </c>
      <c r="AI5" s="53">
        <v>0.17</v>
      </c>
      <c r="AJ5" s="51">
        <f t="shared" si="20"/>
        <v>1.9754</v>
      </c>
      <c r="AK5" s="51">
        <f t="shared" si="9"/>
        <v>16.06776923076923</v>
      </c>
      <c r="AL5" s="45">
        <v>1.36</v>
      </c>
      <c r="AM5" s="51">
        <f t="shared" si="10"/>
        <v>21.852166153846152</v>
      </c>
      <c r="AN5" s="54">
        <v>0.01</v>
      </c>
      <c r="AO5" s="51">
        <f t="shared" si="11"/>
        <v>0.32840000000000003</v>
      </c>
      <c r="AP5" s="54">
        <v>0.06</v>
      </c>
      <c r="AQ5" s="51">
        <f t="shared" si="12"/>
        <v>1.9704000000000002</v>
      </c>
      <c r="AR5" s="54">
        <v>5.0000000000000001E-3</v>
      </c>
      <c r="AS5" s="51">
        <f t="shared" si="0"/>
        <v>0.16420000000000001</v>
      </c>
      <c r="AT5" s="54">
        <v>0.06</v>
      </c>
      <c r="AU5" s="51">
        <f t="shared" si="1"/>
        <v>1.9704000000000002</v>
      </c>
      <c r="AV5" s="54">
        <v>0.02</v>
      </c>
      <c r="AW5" s="51">
        <f t="shared" si="13"/>
        <v>0.65680000000000005</v>
      </c>
      <c r="AX5" s="54">
        <v>0.03</v>
      </c>
      <c r="AY5" s="51">
        <f t="shared" si="2"/>
        <v>0.98520000000000008</v>
      </c>
      <c r="AZ5" s="54">
        <v>1.2500000000000001E-2</v>
      </c>
      <c r="BA5" s="51">
        <f t="shared" si="14"/>
        <v>0.41050000000000009</v>
      </c>
      <c r="BB5" s="45">
        <v>1.7</v>
      </c>
      <c r="BC5" s="51">
        <f t="shared" si="15"/>
        <v>1.7864035199999999</v>
      </c>
      <c r="BD5" s="51">
        <f t="shared" si="16"/>
        <v>8.2723035200000012</v>
      </c>
      <c r="BE5" s="51">
        <f t="shared" si="17"/>
        <v>30.124469673846153</v>
      </c>
      <c r="BF5" s="55">
        <f t="shared" si="18"/>
        <v>8.2689717605172033E-2</v>
      </c>
      <c r="BG5" s="13">
        <v>32.840000000000003</v>
      </c>
      <c r="BH5" s="13"/>
      <c r="BI5" s="13">
        <v>59.97</v>
      </c>
      <c r="BJ5" s="56">
        <f t="shared" si="19"/>
        <v>0.45239286309821569</v>
      </c>
      <c r="BK5" s="12">
        <v>694</v>
      </c>
      <c r="BL5" s="51">
        <f t="shared" si="3"/>
        <v>20906.38195364923</v>
      </c>
      <c r="BM5" s="51">
        <f t="shared" si="4"/>
        <v>22790.960000000003</v>
      </c>
      <c r="BN5" s="6"/>
      <c r="BO5" s="6"/>
    </row>
  </sheetData>
  <sheetProtection insertRows="0" deleteRows="0" sort="0"/>
  <protectedRanges>
    <protectedRange sqref="BL2:BM5 AK1:AM5 AF1:AG1 BJ2:BJ5 AN1:BA239 BB1:BE1 BB6:BD239 L2:AJ5 L6:AM239 A2:J239 BB2:BG5" name="Range1"/>
    <protectedRange sqref="K2:K248" name="Range1_1"/>
    <protectedRange sqref="BH2:BH243" name="Range1_2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2026-04-21T04:43:37Z</dcterms:created>
  <dcterms:modified xsi:type="dcterms:W3CDTF">2026-04-21T04:44:28Z</dcterms:modified>
</cp:coreProperties>
</file>