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3ED4187C-A438-47C0-A384-59188112A6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azon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4" i="19" l="1"/>
  <c r="AW4" i="19"/>
  <c r="AO4" i="19" s="1"/>
  <c r="AG4" i="19"/>
  <c r="AB4" i="19"/>
  <c r="AC4" i="19" s="1"/>
  <c r="AE4" i="19" s="1"/>
  <c r="AZ3" i="19"/>
  <c r="AW3" i="19"/>
  <c r="AM3" i="19" s="1"/>
  <c r="AS3" i="19"/>
  <c r="AG3" i="19"/>
  <c r="AC3" i="19"/>
  <c r="AE3" i="19" s="1"/>
  <c r="AB3" i="19"/>
  <c r="AZ2" i="19"/>
  <c r="AW2" i="19"/>
  <c r="AM2" i="19" s="1"/>
  <c r="AS2" i="19"/>
  <c r="AG2" i="19"/>
  <c r="AB2" i="19"/>
  <c r="AC2" i="19" s="1"/>
  <c r="AE2" i="19" s="1"/>
  <c r="AO2" i="19" l="1"/>
  <c r="AK4" i="19"/>
  <c r="AS4" i="19"/>
  <c r="AK3" i="19"/>
  <c r="AM4" i="19"/>
  <c r="AT4" i="19" s="1"/>
  <c r="AH2" i="19"/>
  <c r="AI2" i="19" s="1"/>
  <c r="AH3" i="19"/>
  <c r="AI3" i="19" s="1"/>
  <c r="AH4" i="19"/>
  <c r="AI4" i="19" s="1"/>
  <c r="AK2" i="19"/>
  <c r="AT2" i="19" s="1"/>
  <c r="AO3" i="19"/>
  <c r="AU2" i="19" l="1"/>
  <c r="AV2" i="19" s="1"/>
  <c r="AT3" i="19"/>
  <c r="AU3" i="19" s="1"/>
  <c r="AV3" i="19" s="1"/>
  <c r="AU4" i="19"/>
  <c r="AV4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2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2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2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2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2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2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2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2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2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2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2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2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2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2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200-00000F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<sst xmlns="http://schemas.openxmlformats.org/spreadsheetml/2006/main" count="95" uniqueCount="71">
  <si>
    <t>Aveline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</si>
  <si>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</si>
  <si>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</si>
  <si>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</si>
  <si>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</si>
  <si>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</si>
  <si>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</si>
  <si>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</si>
  <si>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</si>
  <si>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</si>
  <si>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</si>
  <si>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</si>
  <si>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</si>
  <si>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</si>
  <si>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</si>
  <si>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</si>
  <si>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</si>
  <si>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</si>
  <si>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</si>
  <si>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</si>
  <si>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</si>
  <si>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</si>
  <si>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</si>
  <si>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</si>
  <si>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</si>
  <si>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</si>
  <si>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</si>
  <si>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</si>
  <si>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</si>
  <si>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</si>
  <si>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</si>
  <si>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</si>
  <si>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</si>
  <si>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</si>
  <si>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</si>
  <si>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</si>
  <si>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</si>
  <si>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</si>
  <si>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</si>
  <si>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</si>
  <si>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</si>
  <si>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</si>
  <si>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</si>
  <si>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</si>
  <si>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</si>
  <si>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</si>
  <si>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</si>
  <si>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</si>
  <si>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</si>
  <si>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</si>
  <si>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</si>
  <si>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</si>
  <si>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</si>
  <si>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</si>
  <si>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19WH1113P-C</t>
  </si>
  <si>
    <t>Comforter/Shams:100% jacquard chenille face, 100% polyester. 95gsm solid MF reverse. Dec pillow: poly cover, poly filling. Poly bedskirt and euro shams.</t>
  </si>
  <si>
    <t>Blue</t>
  </si>
  <si>
    <t>Set</t>
  </si>
  <si>
    <t>Compressed/Knocked Down</t>
  </si>
  <si>
    <t>9404.40.9022</t>
  </si>
  <si>
    <t>Total Qnty</t>
  </si>
  <si>
    <t>Qnty-Amazon</t>
  </si>
  <si>
    <t>Face: 100% polyester
Back: 100% polyester</t>
  </si>
  <si>
    <t>Full/Queen: 
Comforter: 90x90"
Sham: 20x26"#2
Bed Skirt: 60x80+15"
Euro Sham: 26x26"#2
Pillow: 18x18"
Pillow: 12x18"</t>
  </si>
  <si>
    <t>King: 
Comforter: 104x92"
Sham: 20x36"#2
Bed Skirt: 78x80+15"
Euro Sham:  26x26"#2
Pillow: 18x18"
Pillow: 12x18"</t>
  </si>
  <si>
    <t>Cal King: 
Comforter: 104x98"
Sham: 20x36"#2
Bed Skirt: 72x84+15"
Euro Sham:  26x26"#2
Pillow: 18x18"
Pillow: 12x18"</t>
  </si>
  <si>
    <r>
      <rPr>
        <sz val="11"/>
        <color rgb="FFFF0000"/>
        <rFont val="Calibri"/>
        <family val="2"/>
      </rPr>
      <t>100% polyester chenille</t>
    </r>
    <r>
      <rPr>
        <sz val="11"/>
        <rFont val="Calibri"/>
        <family val="2"/>
      </rPr>
      <t xml:space="preserve"> 8 Pieces Jacquard Comforter Set</t>
    </r>
    <phoneticPr fontId="12" type="noConversion"/>
  </si>
  <si>
    <t>Jacquard Comforter Set</t>
    <phoneticPr fontId="12" type="noConversion"/>
  </si>
  <si>
    <t>AM10-0623</t>
    <phoneticPr fontId="13" type="noConversion"/>
  </si>
  <si>
    <t>AM10-0624</t>
  </si>
  <si>
    <t>AM10-0625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</si>
</sst>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);[Red]\(0\)"/>
    <numFmt numFmtId="177" formatCode="0.0%"/>
    <numFmt numFmtId="178" formatCode="0.00_);[Red]\(0.00\)"/>
    <numFmt numFmtId="179" formatCode="0.0"/>
    <numFmt numFmtId="180" formatCode="[$¥-478]#,##0.00"/>
    <numFmt numFmtId="181" formatCode="&quot;$&quot;#,##0.00_);[Red]\(&quot;$&quot;#,##0.00\)"/>
    <numFmt numFmtId="182" formatCode="[$$-481]#,##0.00_);[Red]\([$$-481]#,##0.00\)"/>
    <numFmt numFmtId="183" formatCode="0.000"/>
    <numFmt numFmtId="184" formatCode="&quot;$&quot;#,##0.00"/>
    <numFmt numFmtId="185" formatCode="_(&quot;$&quot;* #,##0.00_);_(&quot;$&quot;* \(#,##0.00\);_(&quot;$&quot;* &quot;-&quot;??_);_(@_)"/>
  </numFmts>
  <fonts count="14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</font>
    <font>
      <sz val="10"/>
      <color theme="1"/>
      <name val="Calibri"/>
      <family val="2"/>
    </font>
    <font>
      <b/>
      <sz val="10"/>
      <color indexed="12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1" fillId="0" borderId="0" applyFont="0" applyFill="0" applyBorder="0" applyAlignment="0" applyProtection="0">
      <alignment vertical="center"/>
    </xf>
    <xf numFmtId="0" fontId="10" fillId="0" borderId="0"/>
    <xf numFmtId="0" fontId="3" fillId="0" borderId="0"/>
    <xf numFmtId="185" fontId="3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9" fontId="2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>
      <alignment vertical="center"/>
    </xf>
    <xf numFmtId="0" fontId="2" fillId="0" borderId="0" xfId="11" applyAlignment="1">
      <alignment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3" borderId="1" xfId="11" applyFont="1" applyFill="1" applyBorder="1" applyAlignment="1">
      <alignment horizontal="center" vertical="center" wrapText="1"/>
    </xf>
    <xf numFmtId="0" fontId="4" fillId="3" borderId="1" xfId="1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3" applyFont="1" applyBorder="1" applyAlignment="1" applyProtection="1">
      <alignment horizontal="left" vertical="center" wrapText="1"/>
      <protection locked="0"/>
    </xf>
    <xf numFmtId="0" fontId="4" fillId="5" borderId="1" xfId="11" applyFont="1" applyFill="1" applyBorder="1" applyAlignment="1">
      <alignment horizontal="center" vertical="center" wrapText="1"/>
    </xf>
    <xf numFmtId="0" fontId="1" fillId="5" borderId="1" xfId="11" applyFont="1" applyFill="1" applyBorder="1" applyAlignment="1">
      <alignment horizontal="center" vertical="center" wrapText="1"/>
    </xf>
    <xf numFmtId="0" fontId="2" fillId="0" borderId="1" xfId="11" applyBorder="1" applyAlignment="1">
      <alignment vertical="center" wrapText="1"/>
    </xf>
    <xf numFmtId="182" fontId="2" fillId="0" borderId="1" xfId="11" applyNumberFormat="1" applyBorder="1" applyAlignment="1">
      <alignment vertical="center" wrapText="1"/>
    </xf>
    <xf numFmtId="0" fontId="8" fillId="0" borderId="1" xfId="2" applyFont="1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180" fontId="1" fillId="6" borderId="1" xfId="11" applyNumberFormat="1" applyFont="1" applyFill="1" applyBorder="1" applyAlignment="1">
      <alignment horizontal="center" vertical="center" wrapText="1"/>
    </xf>
    <xf numFmtId="2" fontId="1" fillId="6" borderId="1" xfId="11" applyNumberFormat="1" applyFont="1" applyFill="1" applyBorder="1" applyAlignment="1">
      <alignment horizontal="center" vertical="center" wrapText="1"/>
    </xf>
    <xf numFmtId="184" fontId="9" fillId="6" borderId="1" xfId="12" applyNumberFormat="1" applyFont="1" applyFill="1" applyBorder="1" applyAlignment="1">
      <alignment vertical="center" wrapText="1"/>
    </xf>
    <xf numFmtId="184" fontId="1" fillId="7" borderId="2" xfId="11" applyNumberFormat="1" applyFont="1" applyFill="1" applyBorder="1" applyAlignment="1">
      <alignment horizontal="center" vertical="center" wrapText="1"/>
    </xf>
    <xf numFmtId="178" fontId="2" fillId="0" borderId="1" xfId="11" applyNumberFormat="1" applyBorder="1" applyAlignment="1">
      <alignment vertical="center" wrapText="1"/>
    </xf>
    <xf numFmtId="2" fontId="2" fillId="0" borderId="1" xfId="11" applyNumberFormat="1" applyBorder="1" applyAlignment="1">
      <alignment vertical="center" wrapText="1"/>
    </xf>
    <xf numFmtId="184" fontId="2" fillId="8" borderId="1" xfId="5" applyNumberFormat="1" applyFont="1" applyFill="1" applyBorder="1" applyAlignment="1">
      <alignment vertical="center" wrapText="1"/>
    </xf>
    <xf numFmtId="184" fontId="1" fillId="6" borderId="1" xfId="11" applyNumberFormat="1" applyFont="1" applyFill="1" applyBorder="1" applyAlignment="1">
      <alignment horizontal="center" vertical="center" wrapText="1"/>
    </xf>
    <xf numFmtId="0" fontId="4" fillId="0" borderId="1" xfId="11" applyFont="1" applyBorder="1" applyAlignment="1">
      <alignment horizontal="center" vertical="center" wrapText="1"/>
    </xf>
    <xf numFmtId="179" fontId="1" fillId="0" borderId="1" xfId="11" applyNumberFormat="1" applyFont="1" applyBorder="1" applyAlignment="1">
      <alignment horizontal="center" vertical="center" wrapText="1"/>
    </xf>
    <xf numFmtId="184" fontId="2" fillId="0" borderId="1" xfId="11" applyNumberFormat="1" applyBorder="1" applyAlignment="1">
      <alignment vertical="center" wrapText="1"/>
    </xf>
    <xf numFmtId="179" fontId="2" fillId="0" borderId="1" xfId="11" applyNumberFormat="1" applyBorder="1" applyAlignment="1">
      <alignment vertical="center" wrapText="1"/>
    </xf>
    <xf numFmtId="2" fontId="1" fillId="0" borderId="1" xfId="11" applyNumberFormat="1" applyFont="1" applyBorder="1" applyAlignment="1">
      <alignment horizontal="center"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183" fontId="9" fillId="0" borderId="1" xfId="12" applyNumberFormat="1" applyFont="1" applyBorder="1" applyAlignment="1">
      <alignment vertical="center" wrapText="1"/>
    </xf>
    <xf numFmtId="1" fontId="2" fillId="0" borderId="1" xfId="11" applyNumberFormat="1" applyBorder="1" applyAlignment="1">
      <alignment vertical="center" wrapText="1"/>
    </xf>
    <xf numFmtId="183" fontId="2" fillId="8" borderId="1" xfId="11" applyNumberFormat="1" applyFill="1" applyBorder="1" applyAlignment="1">
      <alignment vertical="center" wrapText="1"/>
    </xf>
    <xf numFmtId="1" fontId="9" fillId="0" borderId="1" xfId="12" applyNumberFormat="1" applyFont="1" applyBorder="1" applyAlignment="1">
      <alignment vertical="center" wrapText="1"/>
    </xf>
    <xf numFmtId="184" fontId="9" fillId="0" borderId="1" xfId="12" applyNumberFormat="1" applyFont="1" applyBorder="1" applyAlignment="1">
      <alignment vertical="center" wrapText="1"/>
    </xf>
    <xf numFmtId="1" fontId="2" fillId="8" borderId="1" xfId="11" applyNumberFormat="1" applyFill="1" applyBorder="1" applyAlignment="1">
      <alignment vertical="center" wrapText="1"/>
    </xf>
    <xf numFmtId="181" fontId="2" fillId="0" borderId="1" xfId="11" applyNumberFormat="1" applyBorder="1" applyAlignment="1">
      <alignment vertical="center" wrapText="1"/>
    </xf>
    <xf numFmtId="184" fontId="2" fillId="8" borderId="1" xfId="11" applyNumberFormat="1" applyFill="1" applyBorder="1" applyAlignment="1">
      <alignment vertical="center" wrapText="1"/>
    </xf>
    <xf numFmtId="10" fontId="1" fillId="0" borderId="1" xfId="11" applyNumberFormat="1" applyFont="1" applyBorder="1" applyAlignment="1">
      <alignment horizontal="center" vertical="center" wrapText="1"/>
    </xf>
    <xf numFmtId="10" fontId="2" fillId="0" borderId="1" xfId="11" applyNumberFormat="1" applyBorder="1" applyAlignment="1">
      <alignment vertical="center" wrapText="1"/>
    </xf>
    <xf numFmtId="184" fontId="9" fillId="2" borderId="1" xfId="12" applyNumberFormat="1" applyFont="1" applyFill="1" applyBorder="1" applyAlignment="1">
      <alignment vertical="center" wrapText="1"/>
    </xf>
    <xf numFmtId="10" fontId="9" fillId="2" borderId="1" xfId="12" applyNumberFormat="1" applyFont="1" applyFill="1" applyBorder="1" applyAlignment="1">
      <alignment vertical="center" wrapText="1"/>
    </xf>
    <xf numFmtId="177" fontId="2" fillId="8" borderId="1" xfId="9" applyNumberFormat="1" applyFont="1" applyFill="1" applyBorder="1" applyAlignment="1">
      <alignment vertical="center" wrapText="1"/>
    </xf>
    <xf numFmtId="184" fontId="1" fillId="2" borderId="1" xfId="11" applyNumberFormat="1" applyFont="1" applyFill="1" applyBorder="1" applyAlignment="1">
      <alignment horizontal="center" vertical="center" wrapText="1"/>
    </xf>
    <xf numFmtId="10" fontId="1" fillId="2" borderId="1" xfId="11" applyNumberFormat="1" applyFont="1" applyFill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84" fontId="7" fillId="5" borderId="1" xfId="11" applyNumberFormat="1" applyFont="1" applyFill="1" applyBorder="1" applyAlignment="1">
      <alignment horizontal="center" vertical="center" wrapText="1"/>
    </xf>
    <xf numFmtId="176" fontId="1" fillId="0" borderId="1" xfId="11" applyNumberFormat="1" applyFont="1" applyBorder="1" applyAlignment="1">
      <alignment horizontal="center" vertical="center" wrapText="1"/>
    </xf>
    <xf numFmtId="176" fontId="2" fillId="0" borderId="1" xfId="11" applyNumberFormat="1" applyBorder="1" applyAlignment="1">
      <alignment horizontal="center" vertical="center" wrapText="1"/>
    </xf>
    <xf numFmtId="176" fontId="2" fillId="0" borderId="0" xfId="11" applyNumberFormat="1" applyAlignment="1">
      <alignment vertical="center" wrapText="1"/>
    </xf>
    <xf numFmtId="0" fontId="2" fillId="0" borderId="1" xfId="11" applyBorder="1" applyAlignment="1">
      <alignment horizontal="center" vertical="center"/>
    </xf>
    <xf numFmtId="0" fontId="2" fillId="0" borderId="1" xfId="11" applyBorder="1" applyAlignment="1">
      <alignment vertical="center"/>
    </xf>
    <xf numFmtId="0" fontId="3" fillId="5" borderId="1" xfId="0" applyFont="1" applyFill="1" applyBorder="1" applyAlignment="1"/>
  </cellXfs>
  <cellStyles count="13">
    <cellStyle name="Currency 2" xfId="5" xr:uid="{00000000-0005-0000-0000-000018000000}"/>
    <cellStyle name="Currency 2 3 2" xfId="4" xr:uid="{00000000-0005-0000-0000-000013000000}"/>
    <cellStyle name="Currency 2 3 2 2" xfId="10" xr:uid="{00000000-0005-0000-0000-000037000000}"/>
    <cellStyle name="Currency_Sheet1 2" xfId="1" xr:uid="{00000000-0005-0000-0000-000001000000}"/>
    <cellStyle name="Normal 2" xfId="11" xr:uid="{00000000-0005-0000-0000-000039000000}"/>
    <cellStyle name="Normal 2 18 2" xfId="12" xr:uid="{00000000-0005-0000-0000-00003B000000}"/>
    <cellStyle name="Normal 33" xfId="2" xr:uid="{00000000-0005-0000-0000-000002000000}"/>
    <cellStyle name="Normal_Copy of Request For Quote -- updated by VV on 043008 FINAL FINAL (4)" xfId="7" xr:uid="{00000000-0005-0000-0000-00002A000000}"/>
    <cellStyle name="Percent 2" xfId="9" xr:uid="{00000000-0005-0000-0000-00002E000000}"/>
    <cellStyle name="Style 1" xfId="6" xr:uid="{00000000-0005-0000-0000-00001E000000}"/>
    <cellStyle name="常规" xfId="0" builtinId="0"/>
    <cellStyle name="常规 8" xfId="8" xr:uid="{00000000-0005-0000-0000-00002B000000}"/>
    <cellStyle name="样式 1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7B0B79FE" TargetMode="External"/><Relationship Id="rId1" Type="http://schemas.openxmlformats.org/officeDocument/2006/relationships/externalLinkPath" Target="file:///\\7B0B79F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SLard%20-%20Design\Customs%20Memo\Master%20Copy%20Quote%20Sheet%202.xls?D99B608C" TargetMode="External"/><Relationship Id="rId1" Type="http://schemas.openxmlformats.org/officeDocument/2006/relationships/externalLinkPath" Target="file:///\\D99B608C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Documents%20and%20Settings\zhangqing\&#26700;&#38754;\BBB\item%20set%20up\Final\BBB_Bombay_Cambay_Item%20Set%20Up_20111021.XLS?6B8A94B6" TargetMode="External"/><Relationship Id="rId1" Type="http://schemas.openxmlformats.org/officeDocument/2006/relationships/externalLinkPath" Target="file:///\\6B8A94B6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89C101AC" TargetMode="External"/><Relationship Id="rId1" Type="http://schemas.openxmlformats.org/officeDocument/2006/relationships/externalLinkPath" Target="file:///\\89C101AC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joyce\customer\CS\CS%20stock%20list(ET)-081030.xls?29302DAD" TargetMode="External"/><Relationship Id="rId1" Type="http://schemas.openxmlformats.org/officeDocument/2006/relationships/externalLinkPath" Target="file:///\\29302DAD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Users\ying.gu\AppData\Local\Microsoft\Windows\Temporary%20Internet%20Files\OLK784B\tex%20fleece%204-17-12%20(2).xls?B3C2C4FC" TargetMode="External"/><Relationship Id="rId1" Type="http://schemas.openxmlformats.org/officeDocument/2006/relationships/externalLinkPath" Target="file:///\\B3C2C4FC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.lin\Desktop\&#36164;&#26009;\Commitment%20sheet%20format%202023.9.6.xlsx?C2AFE7BB" TargetMode="External"/><Relationship Id="rId1" Type="http://schemas.openxmlformats.org/officeDocument/2006/relationships/externalLinkPath" Target="file:///\\C2AFE7BB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Lululin\Desktop\Adult%202025\Adele\&#26032;&#39068;&#33394;\C:\Users\Minhas\AppData\Local\Microsoft\Windows\INetCache\Content.Outlook\VJ2E5VPJ\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DVD\AppData\Local\Microsoft\Windows\Temporary%20Internet%20Files\Content.Outlook\UNTFDTPU\ITP%20-%20SP%20PROMO%205PC%20COMF-2.xlsx?7B2380E0" TargetMode="External"/><Relationship Id="rId1" Type="http://schemas.openxmlformats.org/officeDocument/2006/relationships/externalLinkPath" Target="file:///\\7B2380E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joyce\customer\CS\CS%20stock%20list(ET)-081030.xls?6C7FAAC1" TargetMode="External"/><Relationship Id="rId1" Type="http://schemas.openxmlformats.org/officeDocument/2006/relationships/externalLinkPath" Target="file:///\\6C7FAAC1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Documents%20and%20Settings\kathy\Local%20Settings\Temporary%20Internet%20Files\Content.Outlook\JH9RZ0WZ\Final%20External%20Quote%20Sheet%20-Micro%20Mink%20DA%20Throw%20solid%20back-130912.xls?0260624E" TargetMode="External"/><Relationship Id="rId1" Type="http://schemas.openxmlformats.org/officeDocument/2006/relationships/externalLinkPath" Target="file:///\\0260624E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beyond%20basic\Costing\Wal-Mart\WOW%20Sheeting\May%2024,%202012\WOW%20-%20120524%20-%205K%20-%20FOB%20-%2060x60-172x116%20-%20Sateen%20Weave%20-%20Cotton.xls?C1DCE952" TargetMode="External"/><Relationship Id="rId1" Type="http://schemas.openxmlformats.org/officeDocument/2006/relationships/externalLinkPath" Target="file:///\\C1DCE95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8ACE7EE\Temporary%20Inter?2164A186" TargetMode="External"/><Relationship Id="rId1" Type="http://schemas.openxmlformats.org/officeDocument/2006/relationships/externalLinkPath" Target="file:///\\2164A186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BB4"/>
  <sheetViews>
    <sheetView tabSelected="1" topLeftCell="E1" zoomScale="106" zoomScaleNormal="106" workbookViewId="0">
      <selection activeCell="N2" sqref="N2:N4"/>
    </sheetView>
  </sheetViews>
  <sheetFormatPr defaultColWidth="9.25" defaultRowHeight="13.5" x14ac:dyDescent="0.15"/>
  <cols>
    <col min="2" max="2" width="41.375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36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1.125" customWidth="1"/>
    <col min="41" max="41" width="14.625" customWidth="1"/>
    <col min="42" max="42" width="10.375" customWidth="1"/>
    <col min="43" max="43" width="9.25" customWidth="1"/>
    <col min="44" max="44" width="10.125" customWidth="1"/>
    <col min="45" max="45" width="9.25" customWidth="1"/>
    <col min="46" max="46" width="14.125" customWidth="1"/>
    <col min="47" max="51" width="11.875" customWidth="1"/>
    <col min="52" max="52" width="14.25" customWidth="1"/>
    <col min="53" max="53" width="14.25" hidden="1" customWidth="1"/>
  </cols>
  <sheetData>
    <row r="1" spans="1:54" s="1" customFormat="1" ht="63.6" customHeight="1" x14ac:dyDescent="0.15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7" t="s">
        <v>8</v>
      </c>
      <c r="G1" s="3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3" t="s">
        <v>16</v>
      </c>
      <c r="O1" s="3" t="s">
        <v>17</v>
      </c>
      <c r="P1" s="8" t="s">
        <v>18</v>
      </c>
      <c r="Q1" s="13" t="s">
        <v>19</v>
      </c>
      <c r="R1" s="14" t="s">
        <v>20</v>
      </c>
      <c r="S1" s="15" t="s">
        <v>21</v>
      </c>
      <c r="T1" s="16" t="s">
        <v>22</v>
      </c>
      <c r="U1" s="20" t="s">
        <v>23</v>
      </c>
      <c r="V1" s="21" t="s">
        <v>24</v>
      </c>
      <c r="W1" s="22" t="s">
        <v>25</v>
      </c>
      <c r="X1" s="22" t="s">
        <v>26</v>
      </c>
      <c r="Y1" s="22" t="s">
        <v>27</v>
      </c>
      <c r="Z1" s="25" t="s">
        <v>28</v>
      </c>
      <c r="AA1" s="26" t="s">
        <v>29</v>
      </c>
      <c r="AB1" s="27" t="s">
        <v>30</v>
      </c>
      <c r="AC1" s="30" t="s">
        <v>31</v>
      </c>
      <c r="AD1" s="2" t="s">
        <v>32</v>
      </c>
      <c r="AE1" s="31" t="s">
        <v>33</v>
      </c>
      <c r="AF1" s="2" t="s">
        <v>34</v>
      </c>
      <c r="AG1" s="35" t="s">
        <v>35</v>
      </c>
      <c r="AH1" s="31" t="s">
        <v>36</v>
      </c>
      <c r="AI1" s="31" t="s">
        <v>37</v>
      </c>
      <c r="AJ1" s="35" t="s">
        <v>38</v>
      </c>
      <c r="AK1" s="31" t="s">
        <v>39</v>
      </c>
      <c r="AL1" s="35" t="s">
        <v>40</v>
      </c>
      <c r="AM1" s="31" t="s">
        <v>41</v>
      </c>
      <c r="AN1" s="35" t="s">
        <v>42</v>
      </c>
      <c r="AO1" s="31" t="s">
        <v>43</v>
      </c>
      <c r="AP1" s="31" t="s">
        <v>44</v>
      </c>
      <c r="AQ1" s="21" t="s">
        <v>45</v>
      </c>
      <c r="AR1" s="35" t="s">
        <v>46</v>
      </c>
      <c r="AS1" s="31" t="s">
        <v>47</v>
      </c>
      <c r="AT1" s="31" t="s">
        <v>48</v>
      </c>
      <c r="AU1" s="37" t="s">
        <v>49</v>
      </c>
      <c r="AV1" s="38" t="s">
        <v>50</v>
      </c>
      <c r="AW1" s="37" t="s">
        <v>51</v>
      </c>
      <c r="AX1" s="40" t="s">
        <v>52</v>
      </c>
      <c r="AY1" s="41" t="s">
        <v>53</v>
      </c>
      <c r="AZ1" s="42" t="s">
        <v>60</v>
      </c>
      <c r="BA1" s="9" t="s">
        <v>61</v>
      </c>
    </row>
    <row r="2" spans="1:54" s="1" customFormat="1" ht="105.95" customHeight="1" x14ac:dyDescent="0.2">
      <c r="A2" s="5">
        <v>1</v>
      </c>
      <c r="B2" s="47"/>
      <c r="C2" s="48" t="s">
        <v>54</v>
      </c>
      <c r="D2" s="6" t="s">
        <v>2</v>
      </c>
      <c r="E2" s="9"/>
      <c r="F2" s="9" t="s">
        <v>4</v>
      </c>
      <c r="G2" s="9" t="s">
        <v>0</v>
      </c>
      <c r="H2" s="9" t="s">
        <v>66</v>
      </c>
      <c r="I2" s="9" t="s">
        <v>67</v>
      </c>
      <c r="J2" s="10" t="s">
        <v>55</v>
      </c>
      <c r="K2" s="9" t="s">
        <v>62</v>
      </c>
      <c r="L2" s="11" t="s">
        <v>63</v>
      </c>
      <c r="M2" s="9" t="s">
        <v>56</v>
      </c>
      <c r="N2" s="49" t="s">
        <v>68</v>
      </c>
      <c r="O2" s="12"/>
      <c r="P2" s="9" t="s">
        <v>57</v>
      </c>
      <c r="Q2" s="17">
        <v>184.3</v>
      </c>
      <c r="R2" s="18">
        <v>7.75</v>
      </c>
      <c r="S2" s="19">
        <v>23.78</v>
      </c>
      <c r="T2" s="19">
        <v>23.78</v>
      </c>
      <c r="U2" s="23"/>
      <c r="V2" s="9" t="s">
        <v>58</v>
      </c>
      <c r="W2" s="24">
        <v>46</v>
      </c>
      <c r="X2" s="24">
        <v>36</v>
      </c>
      <c r="Y2" s="24">
        <v>25</v>
      </c>
      <c r="Z2" s="18">
        <v>2</v>
      </c>
      <c r="AA2" s="28">
        <v>1</v>
      </c>
      <c r="AB2" s="29">
        <f t="shared" ref="AB2:AB4" si="0">IF(W2="","",W2*X2*Y2/1000000)</f>
        <v>4.1399999999999999E-2</v>
      </c>
      <c r="AC2" s="32">
        <f t="shared" ref="AC2:AC4" si="1">IF(AA2="","",65/AB2*AA2)</f>
        <v>1570.0483091787439</v>
      </c>
      <c r="AD2" s="33">
        <v>3700</v>
      </c>
      <c r="AE2" s="34">
        <f t="shared" ref="AE2:AE4" si="2">IF(ISERROR(AD2/AC2),"",AD2/AC2)</f>
        <v>2.3566153846153846</v>
      </c>
      <c r="AF2" s="9" t="s">
        <v>59</v>
      </c>
      <c r="AG2" s="36">
        <f t="shared" ref="AG2:AG4" si="3">12.8%+15%</f>
        <v>0.27800000000000002</v>
      </c>
      <c r="AH2" s="34">
        <f t="shared" ref="AH2:AH4" si="4">IF(ISERROR(T2*AG2),"",T2*AG2)</f>
        <v>6.6108400000000005</v>
      </c>
      <c r="AI2" s="34">
        <f t="shared" ref="AI2:AI4" si="5">IF(ISERROR(T2+AE2+AH2),"",T2+AE2+AH2)</f>
        <v>32.747455384615385</v>
      </c>
      <c r="AJ2" s="36">
        <v>0.31</v>
      </c>
      <c r="AK2" s="34">
        <f>IF(ISERROR(AW2*AJ2),"",AW2*AJ2)</f>
        <v>23.372202000000005</v>
      </c>
      <c r="AL2" s="36"/>
      <c r="AM2" s="34">
        <f t="shared" ref="AM2:AM4" si="6">IF(ISERROR(AW2*AL2),"",AW2*AL2)</f>
        <v>0</v>
      </c>
      <c r="AN2" s="36">
        <v>0.1</v>
      </c>
      <c r="AO2" s="34">
        <f>IF(ISERROR(AW2*AN2),"",AW2*AN2)</f>
        <v>7.5394200000000016</v>
      </c>
      <c r="AP2" s="34">
        <v>0</v>
      </c>
      <c r="AQ2" s="9"/>
      <c r="AR2" s="36"/>
      <c r="AS2" s="34">
        <f t="shared" ref="AS2:AS4" si="7">IF(ISERROR(AW2*AR2),"",AW2*AR2)</f>
        <v>0</v>
      </c>
      <c r="AT2" s="34">
        <f t="shared" ref="AT2:AT4" si="8">IF(ISERROR(AK2+AM2+AO2+AP2+AS2),"",AK2+AM2+AO2+AP2+AS2)</f>
        <v>30.911622000000008</v>
      </c>
      <c r="AU2" s="34">
        <f t="shared" ref="AU2:AU4" si="9">IF(ISERROR(AI2+AT2),"",AI2+AT2)</f>
        <v>63.659077384615394</v>
      </c>
      <c r="AV2" s="39">
        <f>IF(ISERROR((AW2-AU2)/AW2),"",(AW2-AU2)/AW2)</f>
        <v>0.15565020406589122</v>
      </c>
      <c r="AW2" s="34">
        <f>AX2*(1-AY2)</f>
        <v>75.394200000000012</v>
      </c>
      <c r="AX2" s="43">
        <v>129.99</v>
      </c>
      <c r="AY2" s="36">
        <v>0.42</v>
      </c>
      <c r="AZ2" s="44">
        <f t="shared" ref="AZ2:AZ4" si="10">BA2</f>
        <v>150</v>
      </c>
      <c r="BA2" s="45">
        <v>150</v>
      </c>
      <c r="BB2" s="46"/>
    </row>
    <row r="3" spans="1:54" s="1" customFormat="1" ht="105.95" customHeight="1" x14ac:dyDescent="0.2">
      <c r="A3" s="5">
        <v>2</v>
      </c>
      <c r="B3" s="47"/>
      <c r="C3" s="48" t="s">
        <v>54</v>
      </c>
      <c r="D3" s="6" t="s">
        <v>2</v>
      </c>
      <c r="E3" s="9"/>
      <c r="F3" s="9" t="s">
        <v>4</v>
      </c>
      <c r="G3" s="9" t="s">
        <v>0</v>
      </c>
      <c r="H3" s="9" t="s">
        <v>66</v>
      </c>
      <c r="I3" s="9" t="s">
        <v>67</v>
      </c>
      <c r="J3" s="10" t="s">
        <v>55</v>
      </c>
      <c r="K3" s="9" t="s">
        <v>62</v>
      </c>
      <c r="L3" s="11" t="s">
        <v>64</v>
      </c>
      <c r="M3" s="9" t="s">
        <v>56</v>
      </c>
      <c r="N3" s="49" t="s">
        <v>69</v>
      </c>
      <c r="O3" s="12"/>
      <c r="P3" s="9" t="s">
        <v>57</v>
      </c>
      <c r="Q3" s="17">
        <v>200.8</v>
      </c>
      <c r="R3" s="18">
        <v>7.75</v>
      </c>
      <c r="S3" s="19">
        <v>25.91</v>
      </c>
      <c r="T3" s="19">
        <v>25.91</v>
      </c>
      <c r="U3" s="23"/>
      <c r="V3" s="9" t="s">
        <v>58</v>
      </c>
      <c r="W3" s="24">
        <v>46</v>
      </c>
      <c r="X3" s="24">
        <v>36</v>
      </c>
      <c r="Y3" s="24">
        <v>27</v>
      </c>
      <c r="Z3" s="18">
        <v>2</v>
      </c>
      <c r="AA3" s="28">
        <v>1</v>
      </c>
      <c r="AB3" s="29">
        <f t="shared" si="0"/>
        <v>4.4712000000000002E-2</v>
      </c>
      <c r="AC3" s="32">
        <f t="shared" si="1"/>
        <v>1453.7484344247628</v>
      </c>
      <c r="AD3" s="33">
        <v>3700</v>
      </c>
      <c r="AE3" s="34">
        <f t="shared" si="2"/>
        <v>2.5451446153846158</v>
      </c>
      <c r="AF3" s="9" t="s">
        <v>59</v>
      </c>
      <c r="AG3" s="36">
        <f t="shared" si="3"/>
        <v>0.27800000000000002</v>
      </c>
      <c r="AH3" s="34">
        <f t="shared" si="4"/>
        <v>7.202980000000001</v>
      </c>
      <c r="AI3" s="34">
        <f t="shared" si="5"/>
        <v>35.658124615384615</v>
      </c>
      <c r="AJ3" s="36">
        <v>0.31</v>
      </c>
      <c r="AK3" s="34">
        <f t="shared" ref="AK3:AK4" si="11">IF(ISERROR(AW3*AJ3),"",AW3*AJ3)</f>
        <v>25.170202000000003</v>
      </c>
      <c r="AL3" s="36"/>
      <c r="AM3" s="34">
        <f t="shared" si="6"/>
        <v>0</v>
      </c>
      <c r="AN3" s="36">
        <v>0.1</v>
      </c>
      <c r="AO3" s="34">
        <f t="shared" ref="AO3:AO4" si="12">IF(ISERROR(AW3*AN3),"",AW3*AN3)</f>
        <v>8.1194200000000016</v>
      </c>
      <c r="AP3" s="34">
        <v>0</v>
      </c>
      <c r="AQ3" s="9"/>
      <c r="AR3" s="36"/>
      <c r="AS3" s="34">
        <f t="shared" si="7"/>
        <v>0</v>
      </c>
      <c r="AT3" s="34">
        <f t="shared" si="8"/>
        <v>33.289622000000008</v>
      </c>
      <c r="AU3" s="34">
        <f t="shared" si="9"/>
        <v>68.947746615384631</v>
      </c>
      <c r="AV3" s="39">
        <f t="shared" ref="AV3:AV4" si="13">IF(ISERROR((AW3-AU3)/AW3),"",(AW3-AU3)/AW3)</f>
        <v>0.15082916494793197</v>
      </c>
      <c r="AW3" s="34">
        <f>AX3*(1-AY3)</f>
        <v>81.194200000000009</v>
      </c>
      <c r="AX3" s="43">
        <v>139.99</v>
      </c>
      <c r="AY3" s="36">
        <v>0.42</v>
      </c>
      <c r="AZ3" s="44">
        <f t="shared" si="10"/>
        <v>180</v>
      </c>
      <c r="BA3" s="45">
        <v>180</v>
      </c>
      <c r="BB3" s="46"/>
    </row>
    <row r="4" spans="1:54" s="1" customFormat="1" ht="105.95" customHeight="1" x14ac:dyDescent="0.2">
      <c r="A4" s="5">
        <v>3</v>
      </c>
      <c r="B4" s="47"/>
      <c r="C4" s="48" t="s">
        <v>54</v>
      </c>
      <c r="D4" s="6" t="s">
        <v>2</v>
      </c>
      <c r="E4" s="9"/>
      <c r="F4" s="9" t="s">
        <v>4</v>
      </c>
      <c r="G4" s="9" t="s">
        <v>0</v>
      </c>
      <c r="H4" s="9" t="s">
        <v>66</v>
      </c>
      <c r="I4" s="9" t="s">
        <v>67</v>
      </c>
      <c r="J4" s="10" t="s">
        <v>55</v>
      </c>
      <c r="K4" s="9" t="s">
        <v>62</v>
      </c>
      <c r="L4" s="11" t="s">
        <v>65</v>
      </c>
      <c r="M4" s="9" t="s">
        <v>56</v>
      </c>
      <c r="N4" s="49" t="s">
        <v>70</v>
      </c>
      <c r="O4" s="12"/>
      <c r="P4" s="9" t="s">
        <v>57</v>
      </c>
      <c r="Q4" s="17">
        <v>207.6</v>
      </c>
      <c r="R4" s="18">
        <v>7.75</v>
      </c>
      <c r="S4" s="19">
        <v>26.79</v>
      </c>
      <c r="T4" s="19">
        <v>26.79</v>
      </c>
      <c r="U4" s="23"/>
      <c r="V4" s="9" t="s">
        <v>58</v>
      </c>
      <c r="W4" s="24">
        <v>46</v>
      </c>
      <c r="X4" s="24">
        <v>36</v>
      </c>
      <c r="Y4" s="24">
        <v>27</v>
      </c>
      <c r="Z4" s="18">
        <v>2</v>
      </c>
      <c r="AA4" s="28">
        <v>1</v>
      </c>
      <c r="AB4" s="29">
        <f t="shared" si="0"/>
        <v>4.4712000000000002E-2</v>
      </c>
      <c r="AC4" s="32">
        <f t="shared" si="1"/>
        <v>1453.7484344247628</v>
      </c>
      <c r="AD4" s="33">
        <v>3700</v>
      </c>
      <c r="AE4" s="34">
        <f t="shared" si="2"/>
        <v>2.5451446153846158</v>
      </c>
      <c r="AF4" s="9" t="s">
        <v>59</v>
      </c>
      <c r="AG4" s="36">
        <f t="shared" si="3"/>
        <v>0.27800000000000002</v>
      </c>
      <c r="AH4" s="34">
        <f t="shared" si="4"/>
        <v>7.4476200000000006</v>
      </c>
      <c r="AI4" s="34">
        <f t="shared" si="5"/>
        <v>36.782764615384615</v>
      </c>
      <c r="AJ4" s="36">
        <v>0.31</v>
      </c>
      <c r="AK4" s="34">
        <f t="shared" si="11"/>
        <v>26.069202000000004</v>
      </c>
      <c r="AL4" s="36"/>
      <c r="AM4" s="34">
        <f t="shared" si="6"/>
        <v>0</v>
      </c>
      <c r="AN4" s="36">
        <v>0.1</v>
      </c>
      <c r="AO4" s="34">
        <f t="shared" si="12"/>
        <v>8.4094200000000026</v>
      </c>
      <c r="AP4" s="34">
        <v>0</v>
      </c>
      <c r="AQ4" s="9"/>
      <c r="AR4" s="36"/>
      <c r="AS4" s="34">
        <f t="shared" si="7"/>
        <v>0</v>
      </c>
      <c r="AT4" s="34">
        <f t="shared" si="8"/>
        <v>34.478622000000009</v>
      </c>
      <c r="AU4" s="34">
        <f t="shared" si="9"/>
        <v>71.261386615384623</v>
      </c>
      <c r="AV4" s="39">
        <f t="shared" si="13"/>
        <v>0.15260045739914749</v>
      </c>
      <c r="AW4" s="34">
        <f>AX4*(1-AY4)</f>
        <v>84.094200000000015</v>
      </c>
      <c r="AX4" s="43">
        <v>144.99</v>
      </c>
      <c r="AY4" s="36">
        <v>0.42</v>
      </c>
      <c r="AZ4" s="44">
        <f t="shared" si="10"/>
        <v>120</v>
      </c>
      <c r="BA4" s="45">
        <v>120</v>
      </c>
      <c r="BB4" s="46"/>
    </row>
  </sheetData>
  <protectedRanges>
    <protectedRange sqref="E2:E4 B2:B4 M2:M4 AY2:AY4 P2:V4 Z2:AW4" name="Range1"/>
    <protectedRange sqref="K2:K4" name="Range1_1"/>
    <protectedRange sqref="AX2:AX3" name="Range1_3"/>
    <protectedRange sqref="O2:O4" name="Range1_5"/>
    <protectedRange sqref="C2:C4" name="Range1_2"/>
  </protectedRanges>
  <mergeCells count="1">
    <mergeCell ref="B2:B4"/>
  </mergeCells>
  <phoneticPr fontId="12" type="noConversion"/>
  <dataValidations count="1">
    <dataValidation type="list" allowBlank="1" showInputMessage="1" showErrorMessage="1" sqref="E3:E4 P2:P4" xr:uid="{00000000-0002-0000-0200-000002000000}"/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#REF!</xm:f>
          </x14:formula1>
          <xm:sqref>V2:V4</xm:sqref>
        </x14:dataValidation>
        <x14:dataValidation type="list" allowBlank="1" showInputMessage="1" showErrorMessage="1" xr:uid="{00000000-0002-0000-0200-000001000000}">
          <x14:formula1>
            <xm:f>#REF!</xm:f>
          </x14:formula1>
          <xm:sqref>D2:D4</xm:sqref>
        </x14:dataValidation>
        <x14:dataValidation type="list" allowBlank="1" showInputMessage="1" showErrorMessage="1" xr:uid="{00000000-0002-0000-0200-000003000000}">
          <x14:formula1>
            <xm:f>#REF!</xm:f>
          </x14:formula1>
          <xm:sqref>F2:F4</xm:sqref>
        </x14:dataValidation>
        <x14:dataValidation type="list" allowBlank="1" showInputMessage="1" showErrorMessage="1" xr:uid="{00000000-0002-0000-0200-000004000000}">
          <x14:formula1>
            <xm:f>#REF!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20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5" rangeCreator="" othersAccessPermission="edit"/>
  </rangeList>
  <rangeList sheetStid="19" master="">
    <arrUserId title="Range1" rangeCreator="" othersAccessPermission="edit"/>
    <arrUserId title="Range1_1" rangeCreator="" othersAccessPermission="edit"/>
    <arrUserId title="Range1_3" rangeCreator="" othersAccessPermission="edit"/>
    <arrUserId title="Range1_5" rangeCreator="" othersAccessPermission="edit"/>
    <arrUserId title="Range1_2" rangeCreator="" othersAccessPermission="edit"/>
  </rangeList>
  <rangeList sheetStid="21" master=""/>
  <rangeList sheetStid="10" master=""/>
  <rangeList sheetStid="11" master=""/>
</allowEditUser>
</file>

<file path=customXml/item2.xml><?xml version="1.0" encoding="utf-8"?>
<comments xmlns="https://web.wps.cn/et/2018/main" xmlns:s="http://schemas.openxmlformats.org/spreadsheetml/2006/main">
  <commentList sheetStid="20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9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2024-02-08T06:17:00Z</dcterms:created>
  <dcterms:modified xsi:type="dcterms:W3CDTF">2026-04-17T01:40:09Z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