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" i="1" l="1"/>
  <c r="AB4" i="1"/>
  <c r="AC4" i="1" s="1"/>
  <c r="AE4" i="1" s="1"/>
  <c r="Q4" i="1"/>
  <c r="S4" i="1" s="1"/>
  <c r="AH4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S2" i="1" s="1"/>
  <c r="AH2" i="1" s="1"/>
  <c r="AH3" i="1" l="1"/>
  <c r="AI4" i="1"/>
  <c r="AI2" i="1"/>
  <c r="AW4" i="1" l="1"/>
  <c r="AW2" i="1"/>
  <c r="AI3" i="1"/>
  <c r="AW3" i="1" l="1"/>
  <c r="AK4" i="1"/>
  <c r="AS4" i="1"/>
  <c r="AO4" i="1"/>
  <c r="AM4" i="1"/>
  <c r="AO2" i="1"/>
  <c r="AM2" i="1"/>
  <c r="AK2" i="1"/>
  <c r="AS2" i="1"/>
  <c r="AT2" i="1" l="1"/>
  <c r="AU2" i="1" s="1"/>
  <c r="AV2" i="1" s="1"/>
  <c r="AM3" i="1"/>
  <c r="AK3" i="1"/>
  <c r="AS3" i="1"/>
  <c r="AO3" i="1"/>
  <c r="AT4" i="1"/>
  <c r="AU4" i="1" s="1"/>
  <c r="AV4" i="1" s="1"/>
  <c r="AT3" i="1" l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<sst xmlns="http://schemas.openxmlformats.org/spreadsheetml/2006/main" count="92" uniqueCount="73">
  <si>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</si>
  <si>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</si>
  <si>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</si>
  <si>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</si>
  <si>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</si>
  <si>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</si>
  <si>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</si>
  <si>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</si>
  <si>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</si>
  <si>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</si>
  <si>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</si>
  <si>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</si>
  <si>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</si>
  <si>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</si>
  <si>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</si>
  <si>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</si>
  <si>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</si>
  <si>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</si>
  <si>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</si>
  <si>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</si>
  <si>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</si>
  <si>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</si>
  <si>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</si>
  <si>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</si>
  <si>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</si>
  <si>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</si>
  <si>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</si>
  <si>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</si>
  <si>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</si>
  <si>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</si>
  <si>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</si>
  <si>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</si>
  <si>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</si>
  <si>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</si>
  <si>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</si>
  <si>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</si>
  <si>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</si>
  <si>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</si>
  <si>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</si>
  <si>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</si>
  <si>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</si>
  <si>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</si>
  <si>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</si>
  <si>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</si>
  <si>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</si>
  <si>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</si>
  <si>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</si>
  <si>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</si>
  <si>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</si>
  <si>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</si>
  <si>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</si>
  <si>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</si>
  <si>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</si>
  <si>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</si>
  <si>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Laguna</t>
    <phoneticPr fontId="9" type="noConversion"/>
  </si>
  <si>
    <t>Beige</t>
    <phoneticPr fontId="9" type="noConversion"/>
  </si>
  <si>
    <t>Set</t>
  </si>
  <si>
    <t>Compressed/Knocked Down</t>
  </si>
  <si>
    <t>Laguna</t>
    <phoneticPr fontId="9" type="noConversion"/>
  </si>
  <si>
    <t>Beige</t>
    <phoneticPr fontId="9" type="noConversion"/>
  </si>
  <si>
    <t>QUILT</t>
  </si>
  <si>
    <t>100% Polyester Printed Quilt Mini Set</t>
  </si>
  <si>
    <t>Quilt Mini Set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</si>
  <si>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r>
      <rPr>
        <sz val="11"/>
        <color rgb="FFFF0000"/>
        <rFont val="Calibri"/>
        <family val="2"/>
      </rPr>
      <t>(pending)</t>
    </r>
    <phoneticPr fontId="9" type="noConversion"/>
  </si>
  <si>
    <t xml:space="preserve">100% Polyester Microfiber,  poly fill  </t>
  </si>
  <si>
    <t>Twin: 
Quilt:66x90"
Sham:20x26(1)</t>
    <phoneticPr fontId="9" type="noConversion"/>
  </si>
  <si>
    <t>RH14-0957</t>
    <phoneticPr fontId="9" type="noConversion"/>
  </si>
  <si>
    <t>9404.40.9022</t>
  </si>
  <si>
    <t>Full/Queen: 
Quilt:90x90"
Sham:20x26(2)</t>
    <phoneticPr fontId="9" type="noConversion"/>
  </si>
  <si>
    <t>RH14-0958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</si>
  <si>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r>
      <rPr>
        <sz val="11"/>
        <color rgb="FFFF0000"/>
        <rFont val="Calibri"/>
        <family val="2"/>
      </rPr>
      <t>(pending)</t>
    </r>
    <phoneticPr fontId="9" type="noConversion"/>
  </si>
  <si>
    <t>King: 
Quilt:104x90"
Sham:20x36(2)</t>
    <phoneticPr fontId="9" type="noConversion"/>
  </si>
  <si>
    <t>RH14-0959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</si>
</sst>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1" fillId="5" borderId="2" xfId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806822</xdr:colOff>
      <xdr:row>1</xdr:row>
      <xdr:rowOff>112059</xdr:rowOff>
    </xdr:from>
    <xdr:to>
      <xdr:col>1</xdr:col>
      <xdr:colOff>2554940</xdr:colOff>
      <xdr:row>3</xdr:row>
      <xdr:rowOff>440835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C64C2EC-8822-40AA-9283-1EABF3C7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2147" y="6208059"/>
          <a:ext cx="1748118" cy="2005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Laguna%20mini%20%20BIAB%20Commitment%204.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15">
          <cell r="F15">
            <v>57.5</v>
          </cell>
        </row>
        <row r="16">
          <cell r="F16">
            <v>77</v>
          </cell>
        </row>
        <row r="17">
          <cell r="F17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zoomScale="85" zoomScaleNormal="85" workbookViewId="0">
      <selection activeCell="I19" sqref="I19"/>
    </sheetView>
  </sheetViews>
  <sheetFormatPr defaultColWidth="9.42578125" defaultRowHeight="15" x14ac:dyDescent="0.25"/>
  <cols>
    <col min="1" max="1" width="10.42578125" style="1" customWidth="1"/>
    <col min="2" max="2" width="47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5.5703125" style="2" customWidth="1"/>
    <col min="7" max="7" width="11.42578125" style="2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3" customWidth="1"/>
    <col min="19" max="19" width="12" style="4" customWidth="1"/>
    <col min="20" max="20" width="11.42578125" style="4" customWidth="1"/>
    <col min="21" max="21" width="11.42578125" style="5" customWidth="1"/>
    <col min="22" max="22" width="15.5703125" style="2" customWidth="1"/>
    <col min="23" max="23" width="11" style="6" customWidth="1"/>
    <col min="24" max="24" width="13.42578125" style="6" customWidth="1"/>
    <col min="25" max="25" width="11.42578125" style="6" customWidth="1"/>
    <col min="26" max="26" width="12.5703125" style="3" customWidth="1"/>
    <col min="27" max="27" width="9.42578125" style="7" customWidth="1"/>
    <col min="28" max="28" width="13" style="8" customWidth="1"/>
    <col min="29" max="29" width="14.42578125" style="7" customWidth="1"/>
    <col min="30" max="30" width="13.5703125" style="9" customWidth="1"/>
    <col min="31" max="31" width="13.5703125" style="4" customWidth="1"/>
    <col min="32" max="32" width="14.5703125" style="2" customWidth="1"/>
    <col min="33" max="33" width="8.42578125" style="10" customWidth="1"/>
    <col min="34" max="34" width="12.42578125" style="4" customWidth="1"/>
    <col min="35" max="35" width="8.5703125" style="4" customWidth="1"/>
    <col min="36" max="36" width="7.5703125" style="10" customWidth="1"/>
    <col min="37" max="37" width="10.42578125" style="4" customWidth="1"/>
    <col min="38" max="38" width="12.5703125" style="10" customWidth="1"/>
    <col min="39" max="39" width="12" style="4" customWidth="1"/>
    <col min="40" max="40" width="11.5703125" style="10" customWidth="1"/>
    <col min="41" max="42" width="10.5703125" style="4" customWidth="1"/>
    <col min="43" max="43" width="9.5703125" style="9" customWidth="1"/>
    <col min="44" max="44" width="9.5703125" style="10" customWidth="1"/>
    <col min="45" max="45" width="10" style="4" customWidth="1"/>
    <col min="46" max="46" width="9.5703125" style="4" customWidth="1"/>
    <col min="47" max="47" width="11.5703125" style="4" customWidth="1"/>
    <col min="48" max="48" width="11.42578125" style="10" customWidth="1"/>
    <col min="49" max="49" width="11.42578125" style="4" customWidth="1"/>
    <col min="50" max="50" width="11.5703125" style="4" customWidth="1"/>
    <col min="51" max="51" width="12.5703125" style="4" customWidth="1"/>
    <col min="52" max="52" width="12.42578125" style="10" customWidth="1"/>
    <col min="53" max="53" width="12.42578125" style="7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6.599999999999994" customHeight="1" x14ac:dyDescent="0.25">
      <c r="A2" s="36">
        <v>29</v>
      </c>
      <c r="B2" s="37"/>
      <c r="C2" s="38"/>
      <c r="D2" s="38" t="s">
        <v>53</v>
      </c>
      <c r="E2" s="38"/>
      <c r="F2" s="38" t="s">
        <v>60</v>
      </c>
      <c r="G2" s="39" t="s">
        <v>58</v>
      </c>
      <c r="H2" s="38" t="s">
        <v>61</v>
      </c>
      <c r="I2" s="38" t="s">
        <v>62</v>
      </c>
      <c r="J2" s="38" t="s">
        <v>63</v>
      </c>
      <c r="K2" s="38" t="s">
        <v>64</v>
      </c>
      <c r="L2" s="38" t="s">
        <v>65</v>
      </c>
      <c r="M2" s="38" t="s">
        <v>55</v>
      </c>
      <c r="N2" s="57" t="s">
        <v>66</v>
      </c>
      <c r="O2" s="57"/>
      <c r="P2" s="38" t="s">
        <v>56</v>
      </c>
      <c r="Q2" s="38">
        <f>'[1]Factory cost-Shine'!F15</f>
        <v>57.5</v>
      </c>
      <c r="R2" s="40">
        <v>7.7</v>
      </c>
      <c r="S2" s="41">
        <f t="shared" ref="S2:S4" si="0">IF(ISERROR(Q2/R2),"",Q2/R2)</f>
        <v>7.4675324675324672</v>
      </c>
      <c r="T2" s="41">
        <v>7.47</v>
      </c>
      <c r="U2" s="42"/>
      <c r="V2" s="38" t="s">
        <v>57</v>
      </c>
      <c r="W2" s="43">
        <v>42</v>
      </c>
      <c r="X2" s="43">
        <v>32</v>
      </c>
      <c r="Y2" s="43">
        <v>37</v>
      </c>
      <c r="Z2" s="44">
        <v>12.57</v>
      </c>
      <c r="AA2" s="45">
        <v>3</v>
      </c>
      <c r="AB2" s="46">
        <f>IF(W2="","",W2*X2*Y2/1000000)</f>
        <v>4.9728000000000001E-2</v>
      </c>
      <c r="AC2" s="47">
        <f>IF(AA2="","",65/AB2*AA2)</f>
        <v>3921.332046332046</v>
      </c>
      <c r="AD2" s="48">
        <v>4000</v>
      </c>
      <c r="AE2" s="49">
        <f>IF(ISERROR(AD2/AC2),"",AD2/AC2)</f>
        <v>1.0200615384615386</v>
      </c>
      <c r="AF2" s="38" t="s">
        <v>67</v>
      </c>
      <c r="AG2" s="50">
        <v>0.22800000000000001</v>
      </c>
      <c r="AH2" s="49">
        <f>IF(ISERROR(S2*AG2),"",S2*AG2)</f>
        <v>1.7025974025974027</v>
      </c>
      <c r="AI2" s="49">
        <f>IF(ISERROR(T2+AE2+AH2),"",T2+AE2+AH2)</f>
        <v>10.192658941058943</v>
      </c>
      <c r="AJ2" s="51">
        <v>0</v>
      </c>
      <c r="AK2" s="49">
        <f>IF(ISERROR(AW2*AJ2),"",AW2*AJ2)</f>
        <v>0</v>
      </c>
      <c r="AL2" s="51">
        <v>0</v>
      </c>
      <c r="AM2" s="49">
        <f>IF(ISERROR(AW2*AL2),"",AW2*AL2)</f>
        <v>0</v>
      </c>
      <c r="AN2" s="51">
        <v>0</v>
      </c>
      <c r="AO2" s="49">
        <f>IF(ISERROR(AW2*AN2),"",AW2*AN2)</f>
        <v>0</v>
      </c>
      <c r="AP2" s="49">
        <v>0</v>
      </c>
      <c r="AQ2" s="48">
        <v>0</v>
      </c>
      <c r="AR2" s="51">
        <v>0</v>
      </c>
      <c r="AS2" s="49">
        <f>IF(ISERROR(AW2*AR2),"",AW2*AR2)</f>
        <v>0</v>
      </c>
      <c r="AT2" s="49">
        <f>IF(ISERROR(AK2+AM2+AO2+AP2+AS2),"",AK2+AM2+AO2+AP2+AS2)</f>
        <v>0</v>
      </c>
      <c r="AU2" s="52">
        <f>IF(ISERROR(AI2+AT2),"",AI2+AT2)</f>
        <v>10.192658941058943</v>
      </c>
      <c r="AV2" s="53">
        <f>IF(ISERROR((AW2-AU2)/AW2),"",(AW2-AU2)/AW2)</f>
        <v>0</v>
      </c>
      <c r="AW2" s="52">
        <f>AI2</f>
        <v>10.192658941058943</v>
      </c>
      <c r="AX2" s="49">
        <f t="shared" ref="AX2:AX4" si="1">IF(ISERROR(AY2*(1-AZ2)),"",AY2*(1-AZ2))</f>
        <v>19.995000000000001</v>
      </c>
      <c r="AY2" s="54">
        <v>39.99</v>
      </c>
      <c r="AZ2" s="51">
        <v>0.5</v>
      </c>
      <c r="BA2" s="45"/>
    </row>
    <row r="3" spans="1:53" ht="66.599999999999994" customHeight="1" x14ac:dyDescent="0.25">
      <c r="A3" s="36">
        <v>30</v>
      </c>
      <c r="B3" s="55"/>
      <c r="C3" s="38"/>
      <c r="D3" s="38" t="s">
        <v>53</v>
      </c>
      <c r="E3" s="38"/>
      <c r="F3" s="38" t="s">
        <v>60</v>
      </c>
      <c r="G3" s="39" t="s">
        <v>54</v>
      </c>
      <c r="H3" s="38" t="s">
        <v>61</v>
      </c>
      <c r="I3" s="38" t="s">
        <v>62</v>
      </c>
      <c r="J3" s="38" t="s">
        <v>63</v>
      </c>
      <c r="K3" s="38" t="s">
        <v>64</v>
      </c>
      <c r="L3" s="38" t="s">
        <v>68</v>
      </c>
      <c r="M3" s="38" t="s">
        <v>59</v>
      </c>
      <c r="N3" s="57" t="s">
        <v>69</v>
      </c>
      <c r="O3" s="57"/>
      <c r="P3" s="38" t="s">
        <v>56</v>
      </c>
      <c r="Q3" s="38">
        <f>'[1]Factory cost-Shine'!F16</f>
        <v>77</v>
      </c>
      <c r="R3" s="40">
        <v>7.7</v>
      </c>
      <c r="S3" s="41">
        <f t="shared" si="0"/>
        <v>10</v>
      </c>
      <c r="T3" s="41">
        <v>10</v>
      </c>
      <c r="U3" s="42"/>
      <c r="V3" s="38" t="s">
        <v>57</v>
      </c>
      <c r="W3" s="43">
        <v>42</v>
      </c>
      <c r="X3" s="43">
        <v>32</v>
      </c>
      <c r="Y3" s="43">
        <v>37</v>
      </c>
      <c r="Z3" s="44">
        <v>14.61</v>
      </c>
      <c r="AA3" s="45">
        <v>3</v>
      </c>
      <c r="AB3" s="46">
        <f>IF(W3="","",W3*X3*Y3/1000000)</f>
        <v>4.9728000000000001E-2</v>
      </c>
      <c r="AC3" s="47">
        <f>IF(AA3="","",65/AB3*AA3)</f>
        <v>3921.332046332046</v>
      </c>
      <c r="AD3" s="48">
        <v>4000</v>
      </c>
      <c r="AE3" s="49">
        <f>IF(ISERROR(AD3/AC3),"",AD3/AC3)</f>
        <v>1.0200615384615386</v>
      </c>
      <c r="AF3" s="38" t="s">
        <v>67</v>
      </c>
      <c r="AG3" s="50">
        <v>0.22800000000000001</v>
      </c>
      <c r="AH3" s="49">
        <f>IF(ISERROR(S3*AG3),"",S3*AG3)</f>
        <v>2.2800000000000002</v>
      </c>
      <c r="AI3" s="49">
        <f>IF(ISERROR(T3+AE3+AH3),"",T3+AE3+AH3)</f>
        <v>13.300061538461538</v>
      </c>
      <c r="AJ3" s="51">
        <v>0</v>
      </c>
      <c r="AK3" s="49">
        <f>IF(ISERROR(AW3*AJ3),"",AW3*AJ3)</f>
        <v>0</v>
      </c>
      <c r="AL3" s="51">
        <v>0</v>
      </c>
      <c r="AM3" s="49">
        <f>IF(ISERROR(AW3*AL3),"",AW3*AL3)</f>
        <v>0</v>
      </c>
      <c r="AN3" s="51">
        <v>0</v>
      </c>
      <c r="AO3" s="49">
        <f>IF(ISERROR(AW3*AN3),"",AW3*AN3)</f>
        <v>0</v>
      </c>
      <c r="AP3" s="49">
        <v>0</v>
      </c>
      <c r="AQ3" s="48">
        <v>0</v>
      </c>
      <c r="AR3" s="51">
        <v>0</v>
      </c>
      <c r="AS3" s="49">
        <f>IF(ISERROR(AW3*AR3),"",AW3*AR3)</f>
        <v>0</v>
      </c>
      <c r="AT3" s="49">
        <f>IF(ISERROR(AK3+AM3+AO3+AP3+AS3),"",AK3+AM3+AO3+AP3+AS3)</f>
        <v>0</v>
      </c>
      <c r="AU3" s="52">
        <f>IF(ISERROR(AI3+AT3),"",AI3+AT3)</f>
        <v>13.300061538461538</v>
      </c>
      <c r="AV3" s="53">
        <f>IF(ISERROR((AW3-AU3)/AW3),"",(AW3-AU3)/AW3)</f>
        <v>0</v>
      </c>
      <c r="AW3" s="52">
        <f>AI3</f>
        <v>13.300061538461538</v>
      </c>
      <c r="AX3" s="49">
        <f t="shared" si="1"/>
        <v>23.995000000000001</v>
      </c>
      <c r="AY3" s="54">
        <v>47.99</v>
      </c>
      <c r="AZ3" s="51">
        <v>0.5</v>
      </c>
      <c r="BA3" s="45"/>
    </row>
    <row r="4" spans="1:53" ht="66.599999999999994" customHeight="1" x14ac:dyDescent="0.25">
      <c r="A4" s="36">
        <v>31</v>
      </c>
      <c r="B4" s="56"/>
      <c r="C4" s="38"/>
      <c r="D4" s="38" t="s">
        <v>53</v>
      </c>
      <c r="E4" s="38"/>
      <c r="F4" s="38" t="s">
        <v>60</v>
      </c>
      <c r="G4" s="39" t="s">
        <v>58</v>
      </c>
      <c r="H4" s="38" t="s">
        <v>61</v>
      </c>
      <c r="I4" s="38" t="s">
        <v>62</v>
      </c>
      <c r="J4" s="38" t="s">
        <v>70</v>
      </c>
      <c r="K4" s="38" t="s">
        <v>64</v>
      </c>
      <c r="L4" s="38" t="s">
        <v>71</v>
      </c>
      <c r="M4" s="38" t="s">
        <v>55</v>
      </c>
      <c r="N4" s="57" t="s">
        <v>72</v>
      </c>
      <c r="O4" s="57"/>
      <c r="P4" s="38" t="s">
        <v>56</v>
      </c>
      <c r="Q4" s="38">
        <f>'[1]Factory cost-Shine'!F17</f>
        <v>88</v>
      </c>
      <c r="R4" s="40">
        <v>7.7</v>
      </c>
      <c r="S4" s="41">
        <f t="shared" si="0"/>
        <v>11.428571428571429</v>
      </c>
      <c r="T4" s="41">
        <v>11.43</v>
      </c>
      <c r="U4" s="42"/>
      <c r="V4" s="38" t="s">
        <v>57</v>
      </c>
      <c r="W4" s="43">
        <v>42</v>
      </c>
      <c r="X4" s="43">
        <v>32</v>
      </c>
      <c r="Y4" s="43">
        <v>43</v>
      </c>
      <c r="Z4" s="44">
        <v>15.27</v>
      </c>
      <c r="AA4" s="45">
        <v>3</v>
      </c>
      <c r="AB4" s="46">
        <f>IF(W4="","",W4*X4*Y4/1000000)</f>
        <v>5.7792000000000003E-2</v>
      </c>
      <c r="AC4" s="47">
        <f>IF(AA4="","",65/AB4*AA4)</f>
        <v>3374.1694352159466</v>
      </c>
      <c r="AD4" s="48">
        <v>4000</v>
      </c>
      <c r="AE4" s="49">
        <f>IF(ISERROR(AD4/AC4),"",AD4/AC4)</f>
        <v>1.1854769230769231</v>
      </c>
      <c r="AF4" s="38" t="s">
        <v>67</v>
      </c>
      <c r="AG4" s="50">
        <v>0.22800000000000001</v>
      </c>
      <c r="AH4" s="49">
        <f>IF(ISERROR(S4*AG4),"",S4*AG4)</f>
        <v>2.6057142857142859</v>
      </c>
      <c r="AI4" s="49">
        <f>IF(ISERROR(T4+AE4+AH4),"",T4+AE4+AH4)</f>
        <v>15.221191208791208</v>
      </c>
      <c r="AJ4" s="51">
        <v>0</v>
      </c>
      <c r="AK4" s="49">
        <f>IF(ISERROR(AW4*AJ4),"",AW4*AJ4)</f>
        <v>0</v>
      </c>
      <c r="AL4" s="51">
        <v>0</v>
      </c>
      <c r="AM4" s="49">
        <f>IF(ISERROR(AW4*AL4),"",AW4*AL4)</f>
        <v>0</v>
      </c>
      <c r="AN4" s="51">
        <v>0</v>
      </c>
      <c r="AO4" s="49">
        <f>IF(ISERROR(AW4*AN4),"",AW4*AN4)</f>
        <v>0</v>
      </c>
      <c r="AP4" s="49">
        <v>0</v>
      </c>
      <c r="AQ4" s="48">
        <v>0</v>
      </c>
      <c r="AR4" s="51">
        <v>0</v>
      </c>
      <c r="AS4" s="49">
        <f>IF(ISERROR(AW4*AR4),"",AW4*AR4)</f>
        <v>0</v>
      </c>
      <c r="AT4" s="49">
        <f>IF(ISERROR(AK4+AM4+AO4+AP4+AS4),"",AK4+AM4+AO4+AP4+AS4)</f>
        <v>0</v>
      </c>
      <c r="AU4" s="52">
        <f>AI4+AT4</f>
        <v>15.221191208791208</v>
      </c>
      <c r="AV4" s="53">
        <f>IF(ISERROR((AW4-AU4)/AW4),"",(AW4-AU4)/AW4)</f>
        <v>0</v>
      </c>
      <c r="AW4" s="52">
        <f>AI4</f>
        <v>15.221191208791208</v>
      </c>
      <c r="AX4" s="49">
        <f t="shared" si="1"/>
        <v>26.995000000000001</v>
      </c>
      <c r="AY4" s="54">
        <v>53.99</v>
      </c>
      <c r="AZ4" s="51">
        <v>0.5</v>
      </c>
      <c r="BA4" s="45"/>
    </row>
  </sheetData>
  <sheetProtection insertRows="0" deleteRows="0" sort="0"/>
  <protectedRanges>
    <protectedRange sqref="L5:BA248 A5:J248" name="Range1"/>
    <protectedRange sqref="K5:K246" name="Range1_1"/>
    <protectedRange sqref="M2:M4 G2:G4" name="Range1_3"/>
    <protectedRange sqref="A2:C4 H2:J4 R2:BA4 O2:P4" name="Range1_2"/>
    <protectedRange sqref="K2:K4" name="Range1_1_1"/>
    <protectedRange sqref="Q2:Q4" name="Range1_7_1"/>
    <protectedRange sqref="E2:F4" name="Range1_3_1"/>
    <protectedRange sqref="D2:D4" name="Range1_6_1"/>
    <protectedRange sqref="L2:L4" name="Range1_2_3"/>
  </protectedRanges>
  <mergeCells count="1"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2026-04-15T03:34:46Z</dcterms:created>
  <dcterms:modified xsi:type="dcterms:W3CDTF">2026-04-15T03:35:52Z</dcterms:modified>
</cp:coreProperties>
</file>