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Q4" i="1"/>
  <c r="Q7" i="1"/>
  <c r="S7" i="1"/>
  <c r="AB7" i="1"/>
  <c r="AC7" i="1"/>
  <c r="AE7" i="1"/>
  <c r="AH7" i="1"/>
  <c r="AI7" i="1"/>
  <c r="AW7" i="1"/>
  <c r="AK7" i="1"/>
  <c r="AM7" i="1"/>
  <c r="AO7" i="1"/>
  <c r="AS7" i="1"/>
  <c r="AT7" i="1"/>
  <c r="AU7" i="1"/>
  <c r="AV7" i="1"/>
  <c r="AX6" i="1"/>
  <c r="Q3" i="1"/>
  <c r="Q6" i="1"/>
  <c r="S6" i="1"/>
  <c r="AB6" i="1"/>
  <c r="AC6" i="1"/>
  <c r="AE6" i="1"/>
  <c r="AH6" i="1"/>
  <c r="AI6" i="1"/>
  <c r="AW6" i="1"/>
  <c r="AK6" i="1"/>
  <c r="AM6" i="1"/>
  <c r="AO6" i="1"/>
  <c r="AS6" i="1"/>
  <c r="AT6" i="1"/>
  <c r="AU6" i="1"/>
  <c r="AV6" i="1"/>
  <c r="AX5" i="1"/>
  <c r="Q2" i="1"/>
  <c r="Q5" i="1"/>
  <c r="S5" i="1"/>
  <c r="AB5" i="1"/>
  <c r="AC5" i="1"/>
  <c r="AE5" i="1"/>
  <c r="AH5" i="1"/>
  <c r="AI5" i="1"/>
  <c r="AW5" i="1"/>
  <c r="AK5" i="1"/>
  <c r="AM5" i="1"/>
  <c r="AO5" i="1"/>
  <c r="AS5" i="1"/>
  <c r="AT5" i="1"/>
  <c r="AU5" i="1"/>
  <c r="AV5" i="1"/>
  <c r="AX4" i="1"/>
  <c r="S4" i="1"/>
  <c r="AB4" i="1"/>
  <c r="AC4" i="1"/>
  <c r="AE4" i="1"/>
  <c r="AH4" i="1"/>
  <c r="AI4" i="1"/>
  <c r="AW4" i="1"/>
  <c r="AK4" i="1"/>
  <c r="AM4" i="1"/>
  <c r="AO4" i="1"/>
  <c r="AS4" i="1"/>
  <c r="AT4" i="1"/>
  <c r="AU4" i="1"/>
  <c r="AV4" i="1"/>
  <c r="AX3" i="1"/>
  <c r="S3" i="1"/>
  <c r="AB3" i="1"/>
  <c r="AC3" i="1"/>
  <c r="AE3" i="1"/>
  <c r="AH3" i="1"/>
  <c r="AI3" i="1"/>
  <c r="AW3" i="1"/>
  <c r="AK3" i="1"/>
  <c r="AM3" i="1"/>
  <c r="AO3" i="1"/>
  <c r="AS3" i="1"/>
  <c r="AT3" i="1"/>
  <c r="AU3" i="1"/>
  <c r="AV3" i="1"/>
  <c r="AX2" i="1"/>
  <c r="S2" i="1"/>
  <c r="AB2" i="1"/>
  <c r="AC2" i="1"/>
  <c r="AE2" i="1"/>
  <c r="AH2" i="1"/>
  <c r="AI2" i="1"/>
  <c r="AW2" i="1"/>
  <c r="AK2" i="1"/>
  <c r="AM2" i="1"/>
  <c r="AO2" i="1"/>
  <c r="AS2" i="1"/>
  <c r="AT2" i="1"/>
  <c r="AU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<sst xmlns="http://schemas.openxmlformats.org/spreadsheetml/2006/main" count="137" uniqueCount="87">
  <si>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</si>
  <si>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</si>
  <si>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</si>
  <si>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</si>
  <si>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</si>
  <si>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</si>
  <si>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</si>
  <si>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</si>
  <si>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</si>
  <si>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</si>
  <si>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</si>
  <si>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</si>
  <si>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</si>
  <si>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</si>
  <si>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</si>
  <si>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</si>
  <si>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</si>
  <si>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</si>
  <si>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</si>
  <si>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</si>
  <si>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</si>
  <si>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</si>
  <si>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</si>
  <si>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</si>
  <si>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</si>
  <si>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</si>
  <si>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</si>
  <si>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</si>
  <si>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</si>
  <si>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</si>
  <si>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</si>
  <si>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</si>
  <si>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</si>
  <si>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</si>
  <si>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</si>
  <si>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</si>
  <si>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</si>
  <si>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</si>
  <si>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</si>
  <si>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</si>
  <si>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</si>
  <si>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</si>
  <si>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</si>
  <si>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</si>
  <si>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</si>
  <si>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</si>
  <si>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</si>
  <si>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</si>
  <si>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</si>
  <si>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</si>
  <si>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</si>
  <si>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</si>
  <si>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</si>
  <si>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</si>
  <si>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Rosemary</t>
    <phoneticPr fontId="9" type="noConversion"/>
  </si>
  <si>
    <t>Blush</t>
  </si>
  <si>
    <t>Set</t>
  </si>
  <si>
    <t>Compressed/Knocked Down</t>
  </si>
  <si>
    <t>Rosemary</t>
    <phoneticPr fontId="9" type="noConversion"/>
  </si>
  <si>
    <t>9404.40.9022</t>
  </si>
  <si>
    <t>Yellow</t>
  </si>
  <si>
    <t>Rosemary</t>
    <phoneticPr fontId="9" type="noConversion"/>
  </si>
  <si>
    <t>QUILT</t>
  </si>
  <si>
    <t>100% Polyester Printed Quilt Mini Set</t>
  </si>
  <si>
    <t>Quilt Mini Set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</si>
  <si>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phoneticPr fontId="9" type="noConversion"/>
  </si>
  <si>
    <t xml:space="preserve">100% Polyester Microfiber,  poly fill  </t>
  </si>
  <si>
    <t>Twin: 
Quilt:66x90"
Sham:20x26(1)</t>
    <phoneticPr fontId="9" type="noConversion"/>
  </si>
  <si>
    <t>RH14-0968</t>
    <phoneticPr fontId="9" type="noConversion"/>
  </si>
  <si>
    <t>022164804348</t>
    <phoneticPr fontId="9" type="noConversion"/>
  </si>
  <si>
    <t>Rosemary</t>
    <phoneticPr fontId="9" type="noConversion"/>
  </si>
  <si>
    <t>Full/Queen: 
Quilt:90x90"
Sham:20x26(2)</t>
    <phoneticPr fontId="9" type="noConversion"/>
  </si>
  <si>
    <t>RH14-0969</t>
    <phoneticPr fontId="9" type="noConversion"/>
  </si>
  <si>
    <t>022164804355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</si>
  <si>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phoneticPr fontId="9" type="noConversion"/>
  </si>
  <si>
    <t>King: 
Quilt:104x90"
Sham:20x36(2)</t>
    <phoneticPr fontId="9" type="noConversion"/>
  </si>
  <si>
    <t>RH14-0970</t>
    <phoneticPr fontId="9" type="noConversion"/>
  </si>
  <si>
    <t>022164804362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</si>
  <si>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phoneticPr fontId="9" type="noConversion"/>
  </si>
  <si>
    <t>Twin: 
Quilt:66x90"
Sham:20x26(1)</t>
    <phoneticPr fontId="9" type="noConversion"/>
  </si>
  <si>
    <t>RH14-0971</t>
    <phoneticPr fontId="9" type="noConversion"/>
  </si>
  <si>
    <t>022164804379</t>
    <phoneticPr fontId="9" type="noConversion"/>
  </si>
  <si>
    <t>RH14-0972</t>
    <phoneticPr fontId="9" type="noConversion"/>
  </si>
  <si>
    <t>022164804386</t>
  </si>
  <si>
    <r>
      <t>Quilt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printed face, 85gsm Printed reverse, 120gsm poly fill. With Vermicelli Quilting</t>
    </r>
    <phoneticPr fontId="9" type="noConversion"/>
  </si>
  <si>
    <t>RH14-0973</t>
    <phoneticPr fontId="9" type="noConversion"/>
  </si>
  <si>
    <t>022164804393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</si>
</sst>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6" fillId="5" borderId="2" xfId="2" applyFill="1" applyBorder="1" applyAlignment="1">
      <alignment wrapText="1"/>
    </xf>
    <xf numFmtId="2" fontId="3" fillId="0" borderId="2" xfId="1" applyNumberFormat="1" applyFon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8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  <xf numFmtId="176" fontId="1" fillId="5" borderId="2" xfId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555814</xdr:colOff>
      <xdr:row>1</xdr:row>
      <xdr:rowOff>8965</xdr:rowOff>
    </xdr:from>
    <xdr:to>
      <xdr:col>1</xdr:col>
      <xdr:colOff>2521265</xdr:colOff>
      <xdr:row>3</xdr:row>
      <xdr:rowOff>753037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E463763C-6E0A-104A-D047-53CC2E3E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614" y="12058090"/>
          <a:ext cx="1965451" cy="2420471"/>
        </a:xfrm>
        <a:prstGeom prst="rect">
          <a:avLst/>
        </a:prstGeom>
      </xdr:spPr>
    </xdr:pic>
    <xdr:clientData/>
  </xdr:twoCellAnchor>
  <xdr:twoCellAnchor editAs="oneCell">
    <xdr:from>
      <xdr:col>1</xdr:col>
      <xdr:colOff>645460</xdr:colOff>
      <xdr:row>4</xdr:row>
      <xdr:rowOff>62752</xdr:rowOff>
    </xdr:from>
    <xdr:to>
      <xdr:col>1</xdr:col>
      <xdr:colOff>2584062</xdr:colOff>
      <xdr:row>6</xdr:row>
      <xdr:rowOff>791221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2ED72C69-FBE0-F8A8-C52D-622E772E1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260" y="14826502"/>
          <a:ext cx="1938602" cy="24048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osemary%20BIAB%20Commitment%204.1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"/>
    </sheetNames>
    <sheetDataSet>
      <sheetData sheetId="0"/>
      <sheetData sheetId="1"/>
      <sheetData sheetId="2"/>
      <sheetData sheetId="3"/>
      <sheetData sheetId="4">
        <row r="14">
          <cell r="G14">
            <v>57.5</v>
          </cell>
        </row>
        <row r="15">
          <cell r="G15">
            <v>77</v>
          </cell>
        </row>
        <row r="16">
          <cell r="G16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B1" zoomScale="85" zoomScaleNormal="85" workbookViewId="0">
      <selection activeCell="AA7" sqref="AA7"/>
    </sheetView>
  </sheetViews>
  <sheetFormatPr defaultColWidth="9.28515625" defaultRowHeight="15" x14ac:dyDescent="0.25"/>
  <cols>
    <col min="1" max="1" width="10.28515625" style="1" customWidth="1"/>
    <col min="2" max="2" width="47.570312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5.710937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10.28515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6.599999999999994" customHeight="1" x14ac:dyDescent="0.25">
      <c r="A2" s="36">
        <v>29</v>
      </c>
      <c r="B2" s="37"/>
      <c r="C2" s="38"/>
      <c r="D2" s="38" t="s">
        <v>53</v>
      </c>
      <c r="E2" s="38"/>
      <c r="F2" s="38" t="s">
        <v>62</v>
      </c>
      <c r="G2" s="39" t="s">
        <v>58</v>
      </c>
      <c r="H2" s="38" t="s">
        <v>63</v>
      </c>
      <c r="I2" s="38" t="s">
        <v>64</v>
      </c>
      <c r="J2" s="58" t="s">
        <v>65</v>
      </c>
      <c r="K2" s="38" t="s">
        <v>66</v>
      </c>
      <c r="L2" s="38" t="s">
        <v>67</v>
      </c>
      <c r="M2" s="38" t="s">
        <v>55</v>
      </c>
      <c r="N2" s="40" t="s">
        <v>68</v>
      </c>
      <c r="O2" s="40" t="s">
        <v>69</v>
      </c>
      <c r="P2" s="38" t="s">
        <v>56</v>
      </c>
      <c r="Q2" s="38">
        <f>'[1]Factory cost-Shine'!G14</f>
        <v>57.5</v>
      </c>
      <c r="R2" s="41">
        <v>7.7</v>
      </c>
      <c r="S2" s="42">
        <f t="shared" ref="S2:S4" si="0">IF(ISERROR(Q2/R2),"",Q2/R2)</f>
        <v>7.4675324675324672</v>
      </c>
      <c r="T2" s="42">
        <v>7.47</v>
      </c>
      <c r="U2" s="43"/>
      <c r="V2" s="38" t="s">
        <v>57</v>
      </c>
      <c r="W2" s="44">
        <v>42</v>
      </c>
      <c r="X2" s="44">
        <v>32</v>
      </c>
      <c r="Y2" s="44">
        <v>37</v>
      </c>
      <c r="Z2" s="45">
        <v>12.57</v>
      </c>
      <c r="AA2" s="46">
        <v>3</v>
      </c>
      <c r="AB2" s="47">
        <f>IF(W2="","",W2*X2*Y2/1000000)</f>
        <v>4.9728000000000001E-2</v>
      </c>
      <c r="AC2" s="48">
        <f>IF(AA2="","",65/AB2*AA2)</f>
        <v>3921.332046332046</v>
      </c>
      <c r="AD2" s="49">
        <v>4000</v>
      </c>
      <c r="AE2" s="50">
        <f>IF(ISERROR(AD2/AC2),"",AD2/AC2)</f>
        <v>1.0200615384615386</v>
      </c>
      <c r="AF2" s="38" t="s">
        <v>59</v>
      </c>
      <c r="AG2" s="51">
        <v>0.22800000000000001</v>
      </c>
      <c r="AH2" s="50">
        <f>IF(ISERROR(S2*AG2),"",S2*AG2)</f>
        <v>1.7025974025974027</v>
      </c>
      <c r="AI2" s="50">
        <f>IF(ISERROR(T2+AE2+AH2),"",T2+AE2+AH2)</f>
        <v>10.192658941058943</v>
      </c>
      <c r="AJ2" s="52">
        <v>0</v>
      </c>
      <c r="AK2" s="50">
        <f>IF(ISERROR(AW2*AJ2),"",AW2*AJ2)</f>
        <v>0</v>
      </c>
      <c r="AL2" s="52">
        <v>0</v>
      </c>
      <c r="AM2" s="50">
        <f>IF(ISERROR(AW2*AL2),"",AW2*AL2)</f>
        <v>0</v>
      </c>
      <c r="AN2" s="52">
        <v>0</v>
      </c>
      <c r="AO2" s="50">
        <f>IF(ISERROR(AW2*AN2),"",AW2*AN2)</f>
        <v>0</v>
      </c>
      <c r="AP2" s="50">
        <v>0</v>
      </c>
      <c r="AQ2" s="49">
        <v>0</v>
      </c>
      <c r="AR2" s="52">
        <v>0</v>
      </c>
      <c r="AS2" s="50">
        <f>IF(ISERROR(AW2*AR2),"",AW2*AR2)</f>
        <v>0</v>
      </c>
      <c r="AT2" s="50">
        <f>IF(ISERROR(AK2+AM2+AO2+AP2+AS2),"",AK2+AM2+AO2+AP2+AS2)</f>
        <v>0</v>
      </c>
      <c r="AU2" s="53">
        <f>IF(ISERROR(AI2+AT2),"",AI2+AT2)</f>
        <v>10.192658941058943</v>
      </c>
      <c r="AV2" s="54">
        <f>IF(ISERROR((AW2-AU2)/AW2),"",(AW2-AU2)/AW2)</f>
        <v>0</v>
      </c>
      <c r="AW2" s="53">
        <f>AI2</f>
        <v>10.192658941058943</v>
      </c>
      <c r="AX2" s="50">
        <f t="shared" ref="AX2:AX4" si="1">IF(ISERROR(AY2*(1-AZ2)),"",AY2*(1-AZ2))</f>
        <v>19.995000000000001</v>
      </c>
      <c r="AY2" s="55">
        <v>39.99</v>
      </c>
      <c r="AZ2" s="52">
        <v>0.5</v>
      </c>
      <c r="BA2" s="46">
        <v>45</v>
      </c>
    </row>
    <row r="3" spans="1:53" ht="66.599999999999994" customHeight="1" x14ac:dyDescent="0.25">
      <c r="A3" s="36">
        <v>30</v>
      </c>
      <c r="B3" s="56"/>
      <c r="C3" s="38"/>
      <c r="D3" s="38" t="s">
        <v>53</v>
      </c>
      <c r="E3" s="38"/>
      <c r="F3" s="38" t="s">
        <v>62</v>
      </c>
      <c r="G3" s="39" t="s">
        <v>70</v>
      </c>
      <c r="H3" s="38" t="s">
        <v>63</v>
      </c>
      <c r="I3" s="38" t="s">
        <v>64</v>
      </c>
      <c r="J3" s="58" t="s">
        <v>65</v>
      </c>
      <c r="K3" s="38" t="s">
        <v>66</v>
      </c>
      <c r="L3" s="38" t="s">
        <v>71</v>
      </c>
      <c r="M3" s="38" t="s">
        <v>55</v>
      </c>
      <c r="N3" s="40" t="s">
        <v>72</v>
      </c>
      <c r="O3" s="40" t="s">
        <v>73</v>
      </c>
      <c r="P3" s="38" t="s">
        <v>56</v>
      </c>
      <c r="Q3" s="38">
        <f>'[1]Factory cost-Shine'!G15</f>
        <v>77</v>
      </c>
      <c r="R3" s="41">
        <v>7.7</v>
      </c>
      <c r="S3" s="42">
        <f t="shared" si="0"/>
        <v>10</v>
      </c>
      <c r="T3" s="42">
        <v>10</v>
      </c>
      <c r="U3" s="43"/>
      <c r="V3" s="38" t="s">
        <v>57</v>
      </c>
      <c r="W3" s="44">
        <v>42</v>
      </c>
      <c r="X3" s="44">
        <v>32</v>
      </c>
      <c r="Y3" s="44">
        <v>37</v>
      </c>
      <c r="Z3" s="45">
        <v>14.61</v>
      </c>
      <c r="AA3" s="46">
        <v>3</v>
      </c>
      <c r="AB3" s="47">
        <f>IF(W3="","",W3*X3*Y3/1000000)</f>
        <v>4.9728000000000001E-2</v>
      </c>
      <c r="AC3" s="48">
        <f>IF(AA3="","",65/AB3*AA3)</f>
        <v>3921.332046332046</v>
      </c>
      <c r="AD3" s="49">
        <v>4000</v>
      </c>
      <c r="AE3" s="50">
        <f>IF(ISERROR(AD3/AC3),"",AD3/AC3)</f>
        <v>1.0200615384615386</v>
      </c>
      <c r="AF3" s="38" t="s">
        <v>59</v>
      </c>
      <c r="AG3" s="51">
        <v>0.22800000000000001</v>
      </c>
      <c r="AH3" s="50">
        <f>IF(ISERROR(S3*AG3),"",S3*AG3)</f>
        <v>2.2800000000000002</v>
      </c>
      <c r="AI3" s="50">
        <f>IF(ISERROR(T3+AE3+AH3),"",T3+AE3+AH3)</f>
        <v>13.300061538461538</v>
      </c>
      <c r="AJ3" s="52">
        <v>0</v>
      </c>
      <c r="AK3" s="50">
        <f>IF(ISERROR(AW3*AJ3),"",AW3*AJ3)</f>
        <v>0</v>
      </c>
      <c r="AL3" s="52">
        <v>0</v>
      </c>
      <c r="AM3" s="50">
        <f>IF(ISERROR(AW3*AL3),"",AW3*AL3)</f>
        <v>0</v>
      </c>
      <c r="AN3" s="52">
        <v>0</v>
      </c>
      <c r="AO3" s="50">
        <f>IF(ISERROR(AW3*AN3),"",AW3*AN3)</f>
        <v>0</v>
      </c>
      <c r="AP3" s="50">
        <v>0</v>
      </c>
      <c r="AQ3" s="49">
        <v>0</v>
      </c>
      <c r="AR3" s="52">
        <v>0</v>
      </c>
      <c r="AS3" s="50">
        <f>IF(ISERROR(AW3*AR3),"",AW3*AR3)</f>
        <v>0</v>
      </c>
      <c r="AT3" s="50">
        <f>IF(ISERROR(AK3+AM3+AO3+AP3+AS3),"",AK3+AM3+AO3+AP3+AS3)</f>
        <v>0</v>
      </c>
      <c r="AU3" s="53">
        <f>IF(ISERROR(AI3+AT3),"",AI3+AT3)</f>
        <v>13.300061538461538</v>
      </c>
      <c r="AV3" s="54">
        <f>IF(ISERROR((AW3-AU3)/AW3),"",(AW3-AU3)/AW3)</f>
        <v>0</v>
      </c>
      <c r="AW3" s="53">
        <f>AI3</f>
        <v>13.300061538461538</v>
      </c>
      <c r="AX3" s="50">
        <f t="shared" si="1"/>
        <v>23.995000000000001</v>
      </c>
      <c r="AY3" s="55">
        <v>47.99</v>
      </c>
      <c r="AZ3" s="52">
        <v>0.5</v>
      </c>
      <c r="BA3" s="46">
        <v>129</v>
      </c>
    </row>
    <row r="4" spans="1:53" ht="66.599999999999994" customHeight="1" x14ac:dyDescent="0.25">
      <c r="A4" s="36">
        <v>31</v>
      </c>
      <c r="B4" s="57"/>
      <c r="C4" s="38"/>
      <c r="D4" s="38" t="s">
        <v>53</v>
      </c>
      <c r="E4" s="38"/>
      <c r="F4" s="38" t="s">
        <v>62</v>
      </c>
      <c r="G4" s="39" t="s">
        <v>58</v>
      </c>
      <c r="H4" s="38" t="s">
        <v>63</v>
      </c>
      <c r="I4" s="38" t="s">
        <v>64</v>
      </c>
      <c r="J4" s="58" t="s">
        <v>74</v>
      </c>
      <c r="K4" s="38" t="s">
        <v>66</v>
      </c>
      <c r="L4" s="38" t="s">
        <v>75</v>
      </c>
      <c r="M4" s="38" t="s">
        <v>55</v>
      </c>
      <c r="N4" s="40" t="s">
        <v>76</v>
      </c>
      <c r="O4" s="40" t="s">
        <v>77</v>
      </c>
      <c r="P4" s="38" t="s">
        <v>56</v>
      </c>
      <c r="Q4" s="38">
        <f>'[1]Factory cost-Shine'!G16</f>
        <v>88</v>
      </c>
      <c r="R4" s="41">
        <v>7.7</v>
      </c>
      <c r="S4" s="42">
        <f t="shared" si="0"/>
        <v>11.428571428571429</v>
      </c>
      <c r="T4" s="42">
        <v>11.43</v>
      </c>
      <c r="U4" s="43"/>
      <c r="V4" s="38" t="s">
        <v>57</v>
      </c>
      <c r="W4" s="44">
        <v>42</v>
      </c>
      <c r="X4" s="44">
        <v>32</v>
      </c>
      <c r="Y4" s="44">
        <v>43</v>
      </c>
      <c r="Z4" s="45">
        <v>15.27</v>
      </c>
      <c r="AA4" s="46">
        <v>3</v>
      </c>
      <c r="AB4" s="47">
        <f>IF(W4="","",W4*X4*Y4/1000000)</f>
        <v>5.7792000000000003E-2</v>
      </c>
      <c r="AC4" s="48">
        <f>IF(AA4="","",65/AB4*AA4)</f>
        <v>3374.1694352159466</v>
      </c>
      <c r="AD4" s="49">
        <v>4000</v>
      </c>
      <c r="AE4" s="50">
        <f>IF(ISERROR(AD4/AC4),"",AD4/AC4)</f>
        <v>1.1854769230769231</v>
      </c>
      <c r="AF4" s="38" t="s">
        <v>59</v>
      </c>
      <c r="AG4" s="51">
        <v>0.22800000000000001</v>
      </c>
      <c r="AH4" s="50">
        <f>IF(ISERROR(S4*AG4),"",S4*AG4)</f>
        <v>2.6057142857142859</v>
      </c>
      <c r="AI4" s="50">
        <f>IF(ISERROR(T4+AE4+AH4),"",T4+AE4+AH4)</f>
        <v>15.221191208791208</v>
      </c>
      <c r="AJ4" s="52">
        <v>0</v>
      </c>
      <c r="AK4" s="50">
        <f>IF(ISERROR(AW4*AJ4),"",AW4*AJ4)</f>
        <v>0</v>
      </c>
      <c r="AL4" s="52">
        <v>0</v>
      </c>
      <c r="AM4" s="50">
        <f>IF(ISERROR(AW4*AL4),"",AW4*AL4)</f>
        <v>0</v>
      </c>
      <c r="AN4" s="52">
        <v>0</v>
      </c>
      <c r="AO4" s="50">
        <f>IF(ISERROR(AW4*AN4),"",AW4*AN4)</f>
        <v>0</v>
      </c>
      <c r="AP4" s="50">
        <v>0</v>
      </c>
      <c r="AQ4" s="49">
        <v>0</v>
      </c>
      <c r="AR4" s="52">
        <v>0</v>
      </c>
      <c r="AS4" s="50">
        <f>IF(ISERROR(AW4*AR4),"",AW4*AR4)</f>
        <v>0</v>
      </c>
      <c r="AT4" s="50">
        <f>IF(ISERROR(AK4+AM4+AO4+AP4+AS4),"",AK4+AM4+AO4+AP4+AS4)</f>
        <v>0</v>
      </c>
      <c r="AU4" s="53">
        <f>AI4+AT4</f>
        <v>15.221191208791208</v>
      </c>
      <c r="AV4" s="54">
        <f>IF(ISERROR((AW4-AU4)/AW4),"",(AW4-AU4)/AW4)</f>
        <v>0</v>
      </c>
      <c r="AW4" s="53">
        <f>AI4</f>
        <v>15.221191208791208</v>
      </c>
      <c r="AX4" s="50">
        <f t="shared" si="1"/>
        <v>26.995000000000001</v>
      </c>
      <c r="AY4" s="55">
        <v>53.99</v>
      </c>
      <c r="AZ4" s="52">
        <v>0.5</v>
      </c>
      <c r="BA4" s="46">
        <v>126</v>
      </c>
    </row>
    <row r="5" spans="1:53" ht="66.599999999999994" customHeight="1" x14ac:dyDescent="0.25">
      <c r="A5" s="36">
        <v>29</v>
      </c>
      <c r="B5" s="37"/>
      <c r="C5" s="38"/>
      <c r="D5" s="38" t="s">
        <v>53</v>
      </c>
      <c r="E5" s="38"/>
      <c r="F5" s="38" t="s">
        <v>62</v>
      </c>
      <c r="G5" s="39" t="s">
        <v>70</v>
      </c>
      <c r="H5" s="38" t="s">
        <v>63</v>
      </c>
      <c r="I5" s="38" t="s">
        <v>64</v>
      </c>
      <c r="J5" s="38" t="s">
        <v>78</v>
      </c>
      <c r="K5" s="38" t="s">
        <v>66</v>
      </c>
      <c r="L5" s="38" t="s">
        <v>79</v>
      </c>
      <c r="M5" s="38" t="s">
        <v>60</v>
      </c>
      <c r="N5" s="40" t="s">
        <v>80</v>
      </c>
      <c r="O5" s="40" t="s">
        <v>81</v>
      </c>
      <c r="P5" s="38" t="s">
        <v>56</v>
      </c>
      <c r="Q5" s="38">
        <f>Q2</f>
        <v>57.5</v>
      </c>
      <c r="R5" s="41">
        <v>7.7</v>
      </c>
      <c r="S5" s="42">
        <f t="shared" ref="S5:S7" si="2">IF(ISERROR(Q5/R5),"",Q5/R5)</f>
        <v>7.4675324675324672</v>
      </c>
      <c r="T5" s="42">
        <v>7.47</v>
      </c>
      <c r="U5" s="43"/>
      <c r="V5" s="38" t="s">
        <v>57</v>
      </c>
      <c r="W5" s="44">
        <v>42</v>
      </c>
      <c r="X5" s="44">
        <v>32</v>
      </c>
      <c r="Y5" s="44">
        <v>37</v>
      </c>
      <c r="Z5" s="45">
        <v>12.57</v>
      </c>
      <c r="AA5" s="46">
        <v>3</v>
      </c>
      <c r="AB5" s="47">
        <f>IF(W5="","",W5*X5*Y5/1000000)</f>
        <v>4.9728000000000001E-2</v>
      </c>
      <c r="AC5" s="48">
        <f>IF(AA5="","",65/AB5*AA5)</f>
        <v>3921.332046332046</v>
      </c>
      <c r="AD5" s="49">
        <v>4000</v>
      </c>
      <c r="AE5" s="50">
        <f>IF(ISERROR(AD5/AC5),"",AD5/AC5)</f>
        <v>1.0200615384615386</v>
      </c>
      <c r="AF5" s="38" t="s">
        <v>59</v>
      </c>
      <c r="AG5" s="51">
        <v>0.22800000000000001</v>
      </c>
      <c r="AH5" s="50">
        <f>IF(ISERROR(S5*AG5),"",S5*AG5)</f>
        <v>1.7025974025974027</v>
      </c>
      <c r="AI5" s="50">
        <f>IF(ISERROR(T5+AE5+AH5),"",T5+AE5+AH5)</f>
        <v>10.192658941058943</v>
      </c>
      <c r="AJ5" s="52">
        <v>0</v>
      </c>
      <c r="AK5" s="50">
        <f>IF(ISERROR(AW5*AJ5),"",AW5*AJ5)</f>
        <v>0</v>
      </c>
      <c r="AL5" s="52">
        <v>0</v>
      </c>
      <c r="AM5" s="50">
        <f>IF(ISERROR(AW5*AL5),"",AW5*AL5)</f>
        <v>0</v>
      </c>
      <c r="AN5" s="52">
        <v>0</v>
      </c>
      <c r="AO5" s="50">
        <f>IF(ISERROR(AW5*AN5),"",AW5*AN5)</f>
        <v>0</v>
      </c>
      <c r="AP5" s="50">
        <v>0</v>
      </c>
      <c r="AQ5" s="49">
        <v>0</v>
      </c>
      <c r="AR5" s="52">
        <v>0</v>
      </c>
      <c r="AS5" s="50">
        <f>IF(ISERROR(AW5*AR5),"",AW5*AR5)</f>
        <v>0</v>
      </c>
      <c r="AT5" s="50">
        <f>IF(ISERROR(AK5+AM5+AO5+AP5+AS5),"",AK5+AM5+AO5+AP5+AS5)</f>
        <v>0</v>
      </c>
      <c r="AU5" s="53">
        <f>IF(ISERROR(AI5+AT5),"",AI5+AT5)</f>
        <v>10.192658941058943</v>
      </c>
      <c r="AV5" s="54">
        <f>IF(ISERROR((AW5-AU5)/AW5),"",(AW5-AU5)/AW5)</f>
        <v>0</v>
      </c>
      <c r="AW5" s="53">
        <f>AI5</f>
        <v>10.192658941058943</v>
      </c>
      <c r="AX5" s="50">
        <f t="shared" ref="AX5:AX7" si="3">IF(ISERROR(AY5*(1-AZ5)),"",AY5*(1-AZ5))</f>
        <v>19.995000000000001</v>
      </c>
      <c r="AY5" s="55">
        <v>39.99</v>
      </c>
      <c r="AZ5" s="52">
        <v>0.5</v>
      </c>
      <c r="BA5" s="46">
        <v>45</v>
      </c>
    </row>
    <row r="6" spans="1:53" ht="66.599999999999994" customHeight="1" x14ac:dyDescent="0.25">
      <c r="A6" s="36">
        <v>30</v>
      </c>
      <c r="B6" s="56"/>
      <c r="C6" s="38"/>
      <c r="D6" s="38" t="s">
        <v>53</v>
      </c>
      <c r="E6" s="38"/>
      <c r="F6" s="38" t="s">
        <v>62</v>
      </c>
      <c r="G6" s="39" t="s">
        <v>61</v>
      </c>
      <c r="H6" s="38" t="s">
        <v>63</v>
      </c>
      <c r="I6" s="38" t="s">
        <v>64</v>
      </c>
      <c r="J6" s="38" t="s">
        <v>78</v>
      </c>
      <c r="K6" s="38" t="s">
        <v>66</v>
      </c>
      <c r="L6" s="38" t="s">
        <v>71</v>
      </c>
      <c r="M6" s="38" t="s">
        <v>60</v>
      </c>
      <c r="N6" s="40" t="s">
        <v>82</v>
      </c>
      <c r="O6" s="40" t="s">
        <v>83</v>
      </c>
      <c r="P6" s="38" t="s">
        <v>56</v>
      </c>
      <c r="Q6" s="38">
        <f>Q3</f>
        <v>77</v>
      </c>
      <c r="R6" s="41">
        <v>7.7</v>
      </c>
      <c r="S6" s="42">
        <f t="shared" si="2"/>
        <v>10</v>
      </c>
      <c r="T6" s="42">
        <v>10</v>
      </c>
      <c r="U6" s="43"/>
      <c r="V6" s="38" t="s">
        <v>57</v>
      </c>
      <c r="W6" s="44">
        <v>42</v>
      </c>
      <c r="X6" s="44">
        <v>32</v>
      </c>
      <c r="Y6" s="44">
        <v>37</v>
      </c>
      <c r="Z6" s="45">
        <v>14.61</v>
      </c>
      <c r="AA6" s="46">
        <v>3</v>
      </c>
      <c r="AB6" s="47">
        <f>IF(W6="","",W6*X6*Y6/1000000)</f>
        <v>4.9728000000000001E-2</v>
      </c>
      <c r="AC6" s="48">
        <f>IF(AA6="","",65/AB6*AA6)</f>
        <v>3921.332046332046</v>
      </c>
      <c r="AD6" s="49">
        <v>4000</v>
      </c>
      <c r="AE6" s="50">
        <f>IF(ISERROR(AD6/AC6),"",AD6/AC6)</f>
        <v>1.0200615384615386</v>
      </c>
      <c r="AF6" s="38" t="s">
        <v>59</v>
      </c>
      <c r="AG6" s="51">
        <v>0.22800000000000001</v>
      </c>
      <c r="AH6" s="50">
        <f>IF(ISERROR(S6*AG6),"",S6*AG6)</f>
        <v>2.2800000000000002</v>
      </c>
      <c r="AI6" s="50">
        <f>IF(ISERROR(T6+AE6+AH6),"",T6+AE6+AH6)</f>
        <v>13.300061538461538</v>
      </c>
      <c r="AJ6" s="52">
        <v>0</v>
      </c>
      <c r="AK6" s="50">
        <f>IF(ISERROR(AW6*AJ6),"",AW6*AJ6)</f>
        <v>0</v>
      </c>
      <c r="AL6" s="52">
        <v>0</v>
      </c>
      <c r="AM6" s="50">
        <f>IF(ISERROR(AW6*AL6),"",AW6*AL6)</f>
        <v>0</v>
      </c>
      <c r="AN6" s="52">
        <v>0</v>
      </c>
      <c r="AO6" s="50">
        <f>IF(ISERROR(AW6*AN6),"",AW6*AN6)</f>
        <v>0</v>
      </c>
      <c r="AP6" s="50">
        <v>0</v>
      </c>
      <c r="AQ6" s="49">
        <v>0</v>
      </c>
      <c r="AR6" s="52">
        <v>0</v>
      </c>
      <c r="AS6" s="50">
        <f>IF(ISERROR(AW6*AR6),"",AW6*AR6)</f>
        <v>0</v>
      </c>
      <c r="AT6" s="50">
        <f>IF(ISERROR(AK6+AM6+AO6+AP6+AS6),"",AK6+AM6+AO6+AP6+AS6)</f>
        <v>0</v>
      </c>
      <c r="AU6" s="53">
        <f>IF(ISERROR(AI6+AT6),"",AI6+AT6)</f>
        <v>13.300061538461538</v>
      </c>
      <c r="AV6" s="54">
        <f>IF(ISERROR((AW6-AU6)/AW6),"",(AW6-AU6)/AW6)</f>
        <v>0</v>
      </c>
      <c r="AW6" s="53">
        <f>AI6</f>
        <v>13.300061538461538</v>
      </c>
      <c r="AX6" s="50">
        <f t="shared" si="3"/>
        <v>23.995000000000001</v>
      </c>
      <c r="AY6" s="55">
        <v>47.99</v>
      </c>
      <c r="AZ6" s="52">
        <v>0.5</v>
      </c>
      <c r="BA6" s="46">
        <v>129</v>
      </c>
    </row>
    <row r="7" spans="1:53" ht="66.599999999999994" customHeight="1" x14ac:dyDescent="0.25">
      <c r="A7" s="36">
        <v>31</v>
      </c>
      <c r="B7" s="57"/>
      <c r="C7" s="38"/>
      <c r="D7" s="38" t="s">
        <v>53</v>
      </c>
      <c r="E7" s="38"/>
      <c r="F7" s="38" t="s">
        <v>62</v>
      </c>
      <c r="G7" s="39" t="s">
        <v>54</v>
      </c>
      <c r="H7" s="38" t="s">
        <v>63</v>
      </c>
      <c r="I7" s="38" t="s">
        <v>64</v>
      </c>
      <c r="J7" s="38" t="s">
        <v>84</v>
      </c>
      <c r="K7" s="38" t="s">
        <v>66</v>
      </c>
      <c r="L7" s="38" t="s">
        <v>75</v>
      </c>
      <c r="M7" s="38" t="s">
        <v>60</v>
      </c>
      <c r="N7" s="40" t="s">
        <v>85</v>
      </c>
      <c r="O7" s="40" t="s">
        <v>86</v>
      </c>
      <c r="P7" s="38" t="s">
        <v>56</v>
      </c>
      <c r="Q7" s="38">
        <f>Q4</f>
        <v>88</v>
      </c>
      <c r="R7" s="41">
        <v>7.7</v>
      </c>
      <c r="S7" s="42">
        <f t="shared" si="2"/>
        <v>11.428571428571429</v>
      </c>
      <c r="T7" s="42">
        <v>11.43</v>
      </c>
      <c r="U7" s="43"/>
      <c r="V7" s="38" t="s">
        <v>57</v>
      </c>
      <c r="W7" s="44">
        <v>42</v>
      </c>
      <c r="X7" s="44">
        <v>32</v>
      </c>
      <c r="Y7" s="44">
        <v>43</v>
      </c>
      <c r="Z7" s="45">
        <v>15.27</v>
      </c>
      <c r="AA7" s="46">
        <v>3</v>
      </c>
      <c r="AB7" s="47">
        <f>IF(W7="","",W7*X7*Y7/1000000)</f>
        <v>5.7792000000000003E-2</v>
      </c>
      <c r="AC7" s="48">
        <f>IF(AA7="","",65/AB7*AA7)</f>
        <v>3374.1694352159466</v>
      </c>
      <c r="AD7" s="49">
        <v>4000</v>
      </c>
      <c r="AE7" s="50">
        <f>IF(ISERROR(AD7/AC7),"",AD7/AC7)</f>
        <v>1.1854769230769231</v>
      </c>
      <c r="AF7" s="38" t="s">
        <v>59</v>
      </c>
      <c r="AG7" s="51">
        <v>0.22800000000000001</v>
      </c>
      <c r="AH7" s="50">
        <f>IF(ISERROR(S7*AG7),"",S7*AG7)</f>
        <v>2.6057142857142859</v>
      </c>
      <c r="AI7" s="50">
        <f>IF(ISERROR(T7+AE7+AH7),"",T7+AE7+AH7)</f>
        <v>15.221191208791208</v>
      </c>
      <c r="AJ7" s="52">
        <v>0</v>
      </c>
      <c r="AK7" s="50">
        <f>IF(ISERROR(AW7*AJ7),"",AW7*AJ7)</f>
        <v>0</v>
      </c>
      <c r="AL7" s="52">
        <v>0</v>
      </c>
      <c r="AM7" s="50">
        <f>IF(ISERROR(AW7*AL7),"",AW7*AL7)</f>
        <v>0</v>
      </c>
      <c r="AN7" s="52">
        <v>0</v>
      </c>
      <c r="AO7" s="50">
        <f>IF(ISERROR(AW7*AN7),"",AW7*AN7)</f>
        <v>0</v>
      </c>
      <c r="AP7" s="50">
        <v>0</v>
      </c>
      <c r="AQ7" s="49">
        <v>0</v>
      </c>
      <c r="AR7" s="52">
        <v>0</v>
      </c>
      <c r="AS7" s="50">
        <f>IF(ISERROR(AW7*AR7),"",AW7*AR7)</f>
        <v>0</v>
      </c>
      <c r="AT7" s="50">
        <f>IF(ISERROR(AK7+AM7+AO7+AP7+AS7),"",AK7+AM7+AO7+AP7+AS7)</f>
        <v>0</v>
      </c>
      <c r="AU7" s="53">
        <f>AI7+AT7</f>
        <v>15.221191208791208</v>
      </c>
      <c r="AV7" s="54">
        <f>IF(ISERROR((AW7-AU7)/AW7),"",(AW7-AU7)/AW7)</f>
        <v>0</v>
      </c>
      <c r="AW7" s="53">
        <f>AI7</f>
        <v>15.221191208791208</v>
      </c>
      <c r="AX7" s="50">
        <f t="shared" si="3"/>
        <v>26.995000000000001</v>
      </c>
      <c r="AY7" s="55">
        <v>53.99</v>
      </c>
      <c r="AZ7" s="52">
        <v>0.5</v>
      </c>
      <c r="BA7" s="46">
        <v>126</v>
      </c>
    </row>
  </sheetData>
  <sheetProtection insertRows="0" deleteRows="0" sort="0"/>
  <protectedRanges>
    <protectedRange sqref="A5:C7 H2:J7 R2:BA7 A8:J249 A2:C4 O2:P7 L8:BA249" name="Range1"/>
    <protectedRange sqref="K2:K4 K5:K247" name="Range1_1"/>
    <protectedRange sqref="Q2:Q7" name="Range1_7"/>
    <protectedRange sqref="E2:G4 M2:M4 M5:M7 E5:G7" name="Range1_3"/>
    <protectedRange sqref="D2:D4 D5:D7" name="Range1_6"/>
    <protectedRange sqref="L5:L7 L2:L4" name="Range1_2_3"/>
  </protectedRanges>
  <mergeCells count="2">
    <mergeCell ref="B2:B4"/>
    <mergeCell ref="B5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2026-04-23T08:44:37Z</dcterms:created>
  <dcterms:modified xsi:type="dcterms:W3CDTF">2026-04-23T08:46:46Z</dcterms:modified>
</cp:coreProperties>
</file>