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857" activeTab="1"/>
  </bookViews>
  <sheets>
    <sheet name="Commitment" sheetId="101" r:id="rId1"/>
    <sheet name="Item" sheetId="106" r:id="rId2"/>
    <sheet name="Internal Commitment" sheetId="76" r:id="rId3"/>
    <sheet name="ValueSelect" sheetId="104" r:id="rId4"/>
    <sheet name="Data" sheetId="105" r:id="rId5"/>
    <sheet name="PAK Final 02-09-2026" sheetId="100" r:id="rId6"/>
    <sheet name="Greige Projection2026" sheetId="97" r:id="rId7"/>
    <sheet name="IND 01-21-2026" sheetId="98" r:id="rId8"/>
    <sheet name="CS-135gsm flannel" sheetId="99" r:id="rId9"/>
    <sheet name="Greige Projection2025" sheetId="96" r:id="rId10"/>
    <sheet name="Greige Projection" sheetId="95" r:id="rId11"/>
    <sheet name="IND 2025" sheetId="94" r:id="rId12"/>
    <sheet name="PAK 2025" sheetId="92" r:id="rId13"/>
    <sheet name="CS 135gsm 09-10-24" sheetId="91" r:id="rId14"/>
    <sheet name="2024 Buy Plan" sheetId="90" r:id="rId15"/>
    <sheet name="PAK 09-28" sheetId="88" r:id="rId16"/>
    <sheet name="Plan for 2023" sheetId="86" r:id="rId17"/>
    <sheet name="Amz portal price" sheetId="83" r:id="rId18"/>
    <sheet name="Min check" sheetId="84" r:id="rId19"/>
    <sheet name="2023 projection" sheetId="81" r:id="rId20"/>
    <sheet name="2023 price" sheetId="82" r:id="rId21"/>
    <sheet name="Kam" sheetId="87" r:id="rId22"/>
    <sheet name="Active Flannel list" sheetId="75" r:id="rId23"/>
    <sheet name="CS-135gsm-6pcs sheet set" sheetId="79" r:id="rId24"/>
    <sheet name="India 12.07.21" sheetId="74" r:id="rId25"/>
    <sheet name="Sheet1" sheetId="80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xlnm._FilterDatabase" localSheetId="19" hidden="1">'2023 projection'!$A$2:$H$95</definedName>
    <definedName name="_xlnm._FilterDatabase" localSheetId="22" hidden="1">'Active Flannel list'!$A$1:$Q$88</definedName>
    <definedName name="_xlnm._FilterDatabase" localSheetId="4" hidden="1">Data!$A$1:$T$14</definedName>
    <definedName name="_xlnm._FilterDatabase" localSheetId="2" hidden="1">'Internal Commitment'!$A$12:$GL$49</definedName>
    <definedName name="_xlnm._FilterDatabase" localSheetId="1" hidden="1">Item!$A$1:$BD$37</definedName>
    <definedName name="_xlnm._FilterDatabase" localSheetId="18" hidden="1">'Min check'!$A$2:$K$95</definedName>
    <definedName name="_xlnm._FilterDatabase" localSheetId="16" hidden="1">'Plan for 2023'!$A$1:$R$96</definedName>
    <definedName name="_xlnm._FilterDatabase" localSheetId="3" hidden="1">ValueSelect!$D$1:$K$296</definedName>
    <definedName name="ACC" localSheetId="0">'[1]Quote Sheet All SKUs'!#REF!</definedName>
    <definedName name="ACC" localSheetId="4">'[1]Quote Sheet All SKUs'!#REF!</definedName>
    <definedName name="ACC" localSheetId="7">'[1]Quote Sheet All SKUs'!#REF!</definedName>
    <definedName name="ACC" localSheetId="1">'[2]Internal Commitment'!#REF!</definedName>
    <definedName name="ACC" localSheetId="3">'[1]Quote Sheet All SKUs'!#REF!</definedName>
    <definedName name="ACC">#REF!</definedName>
    <definedName name="Acol" localSheetId="0">#REF!</definedName>
    <definedName name="Acol" localSheetId="4">#REF!</definedName>
    <definedName name="Acol" localSheetId="1">#REF!</definedName>
    <definedName name="Acol" localSheetId="3">#REF!</definedName>
    <definedName name="Acol">#REF!</definedName>
    <definedName name="AD">'[3]other data'!$T$2:$T$5</definedName>
    <definedName name="ADUL" localSheetId="0">'[1]Quote Sheet All SKUs'!#REF!</definedName>
    <definedName name="ADUL" localSheetId="4">'[1]Quote Sheet All SKUs'!#REF!</definedName>
    <definedName name="ADUL" localSheetId="7">'[1]Quote Sheet All SKUs'!#REF!</definedName>
    <definedName name="ADUL" localSheetId="1">'[2]Internal Commitment'!#REF!</definedName>
    <definedName name="ADUL" localSheetId="3">'[1]Quote Sheet All SKUs'!#REF!</definedName>
    <definedName name="ADUL">#REF!</definedName>
    <definedName name="ALLOCATE">[4]comments!$F$3:$F$21</definedName>
    <definedName name="APL" localSheetId="0">'[1]Quote Sheet All SKUs'!#REF!</definedName>
    <definedName name="APL" localSheetId="4">'[1]Quote Sheet All SKUs'!#REF!</definedName>
    <definedName name="APL" localSheetId="7">'[1]Quote Sheet All SKUs'!#REF!</definedName>
    <definedName name="APL" localSheetId="1">'[2]Internal Commitment'!#REF!</definedName>
    <definedName name="APL" localSheetId="3">'[1]Quote Sheet All SKUs'!#REF!</definedName>
    <definedName name="APL">#REF!</definedName>
    <definedName name="ART" localSheetId="0">'[1]Quote Sheet All SKUs'!#REF!</definedName>
    <definedName name="ART" localSheetId="4">'[1]Quote Sheet All SKUs'!#REF!</definedName>
    <definedName name="ART" localSheetId="7">'[1]Quote Sheet All SKUs'!#REF!</definedName>
    <definedName name="ART" localSheetId="1">'[2]Internal Commitment'!#REF!</definedName>
    <definedName name="ART" localSheetId="3">'[1]Quote Sheet All SKUs'!#REF!</definedName>
    <definedName name="ART">#REF!</definedName>
    <definedName name="Artwork" localSheetId="1">#REF!</definedName>
    <definedName name="Artwork">#REF!</definedName>
    <definedName name="as">'[5]1-Import Product Data Sheet'!$X$2</definedName>
    <definedName name="AssortedSKU_Range" localSheetId="1">[6]Mapping!$J$2:$J$3</definedName>
    <definedName name="AssortedSKU_Range">[7]Mapping!$J$2:$J$3</definedName>
    <definedName name="ATotalsPos" localSheetId="0">#REF!</definedName>
    <definedName name="ATotalsPos" localSheetId="4">#REF!</definedName>
    <definedName name="ATotalsPos" localSheetId="1">#REF!</definedName>
    <definedName name="ATotalsPos" localSheetId="3">#REF!</definedName>
    <definedName name="ATotalsPos">#REF!</definedName>
    <definedName name="BASI" localSheetId="0">'[1]Quote Sheet All SKUs'!#REF!</definedName>
    <definedName name="BASI" localSheetId="4">'[1]Quote Sheet All SKUs'!#REF!</definedName>
    <definedName name="BASI" localSheetId="7">'[1]Quote Sheet All SKUs'!#REF!</definedName>
    <definedName name="BASI" localSheetId="1">'[2]Internal Commitment'!#REF!</definedName>
    <definedName name="BASI" localSheetId="3">'[1]Quote Sheet All SKUs'!#REF!</definedName>
    <definedName name="BASI">#REF!</definedName>
    <definedName name="Bath" localSheetId="7">#REF!</definedName>
    <definedName name="BATH" localSheetId="1">'[2]Internal Commitment'!#REF!</definedName>
    <definedName name="BATH">#REF!</definedName>
    <definedName name="Bath_Accessories" localSheetId="1">#REF!</definedName>
    <definedName name="Bath_Accessories">#REF!</definedName>
    <definedName name="Bath_Rugs" localSheetId="1">#REF!</definedName>
    <definedName name="Bath_Rugs">#REF!</definedName>
    <definedName name="Bed_in_a_bag_Full_Queen_King" localSheetId="1">#REF!</definedName>
    <definedName name="Bed_in_a_bag_Full_Queen_King">#REF!</definedName>
    <definedName name="Bed_in_a_bag_Twin" localSheetId="1">#REF!</definedName>
    <definedName name="Bed_in_a_bag_Twin">#REF!</definedName>
    <definedName name="Bed_Pillows" localSheetId="1">#REF!</definedName>
    <definedName name="Bed_Pillows">#REF!</definedName>
    <definedName name="Bedding" localSheetId="1">#REF!</definedName>
    <definedName name="Bedding">#REF!</definedName>
    <definedName name="Bedding." localSheetId="1">#REF!</definedName>
    <definedName name="Bedding.">#REF!</definedName>
    <definedName name="Bedspreads_Coverlets" localSheetId="1">#REF!</definedName>
    <definedName name="Bedspreads_Coverlets">#REF!</definedName>
    <definedName name="bigidea" localSheetId="0">[8]Lists!$I$6:$I$29</definedName>
    <definedName name="bigidea" localSheetId="4">[8]Lists!$I$6:$I$29</definedName>
    <definedName name="bigidea" localSheetId="1">[9]Lists!$I$6:$I$29</definedName>
    <definedName name="bigidea" localSheetId="3">[8]Lists!$I$6:$I$29</definedName>
    <definedName name="bigidea">[10]Lists!$I$6:$I$29</definedName>
    <definedName name="Blankets_Throws" localSheetId="1">#REF!</definedName>
    <definedName name="Blankets_Throws">#REF!</definedName>
    <definedName name="BLK" localSheetId="0">'[1]Quote Sheet All SKUs'!#REF!</definedName>
    <definedName name="BLK" localSheetId="4">'[1]Quote Sheet All SKUs'!#REF!</definedName>
    <definedName name="BLK" localSheetId="7">'[1]Quote Sheet All SKUs'!#REF!</definedName>
    <definedName name="BLK" localSheetId="1">'[2]Internal Commitment'!#REF!</definedName>
    <definedName name="BLK" localSheetId="3">'[1]Quote Sheet All SKUs'!#REF!</definedName>
    <definedName name="BLK">#REF!</definedName>
    <definedName name="Brand">'[11]1-Import Product Data Sheet'!$N$102:$N$144</definedName>
    <definedName name="Branded" localSheetId="0">[8]Lists!$F$6:$F$38</definedName>
    <definedName name="Branded" localSheetId="4">[8]Lists!$F$6:$F$38</definedName>
    <definedName name="Branded" localSheetId="1">[9]Lists!$F$6:$F$38</definedName>
    <definedName name="Branded" localSheetId="3">[8]Lists!$F$6:$F$38</definedName>
    <definedName name="Branded">[10]Lists!$F$6:$F$38</definedName>
    <definedName name="brands">'[3]other data'!$K$2:$K$48</definedName>
    <definedName name="BuyUnits_Range" localSheetId="1">[6]Mapping!$B$2:$B$55</definedName>
    <definedName name="BuyUnits_Range">[7]Mapping!$B$2:$B$55</definedName>
    <definedName name="ca_available_Range" localSheetId="1">[6]Mapping!$AB$2:$AB$5</definedName>
    <definedName name="ca_available_Range">[7]Mapping!$AB$2:$AB$5</definedName>
    <definedName name="ca_Compliant_Range" localSheetId="1">[6]Mapping!$BJ$2:$BJ$4</definedName>
    <definedName name="ca_Compliant_Range">[7]Mapping!$BJ$2:$BJ$4</definedName>
    <definedName name="ca_CompliantReason_Range" localSheetId="1">[6]Mapping!$BL$2:$BL$13</definedName>
    <definedName name="ca_CompliantReason_Range">[7]Mapping!$BL$2:$BL$13</definedName>
    <definedName name="ca_SisVendor_Range" localSheetId="1">[6]Mapping!$BH$2:$BH$3</definedName>
    <definedName name="ca_SisVendor_Range">[7]Mapping!$BH$2:$BH$3</definedName>
    <definedName name="ca_stuffedarticlesreg_Range" localSheetId="1">[6]Mapping!$AD$2:$AD$6</definedName>
    <definedName name="ca_stuffedarticlesreg_Range">[7]Mapping!$AD$2:$AD$6</definedName>
    <definedName name="Case_Freight_Range" localSheetId="1">[6]Mapping!$F$2:$F$19</definedName>
    <definedName name="Case_Freight_Range">[7]Mapping!$F$2:$F$19</definedName>
    <definedName name="CATEGORY" localSheetId="0">[12]Sheet1!$DW$2:$DW$3</definedName>
    <definedName name="CATEGORY" localSheetId="4">[12]Sheet1!$DW$2:$DW$3</definedName>
    <definedName name="CATEGORY" localSheetId="7">[13]Sheet1!$DW$2:$DW$3</definedName>
    <definedName name="CATEGORY" localSheetId="3">[12]Sheet1!$DW$2:$DW$3</definedName>
    <definedName name="CATEGORY">[14]Sheet1!$DW$2:$DW$3</definedName>
    <definedName name="categoryfinal">'[15]Import Quote Sheet'!$A$90:$A$190</definedName>
    <definedName name="chargeback">'[3]other data'!$B$2:$B$6</definedName>
    <definedName name="CodeCountry">[16]Dropdowns!$G$3:$G$51</definedName>
    <definedName name="color" localSheetId="0">[8]Lists!$J$6:$J$29</definedName>
    <definedName name="color" localSheetId="4">[8]Lists!$J$6:$J$29</definedName>
    <definedName name="color" localSheetId="1">[9]Lists!$J$6:$J$29</definedName>
    <definedName name="color" localSheetId="3">[8]Lists!$J$6:$J$29</definedName>
    <definedName name="color">[10]Lists!$J$6:$J$29</definedName>
    <definedName name="colour" localSheetId="0">[12]Sheet1!$EH$2:$EH$3</definedName>
    <definedName name="colour" localSheetId="4">[12]Sheet1!$EH$2:$EH$3</definedName>
    <definedName name="colour" localSheetId="7">[13]Sheet1!$EH$2:$EH$3</definedName>
    <definedName name="colour" localSheetId="3">[12]Sheet1!$EH$2:$EH$3</definedName>
    <definedName name="colour">[14]Sheet1!$EH$2:$EH$3</definedName>
    <definedName name="COO_Dest" localSheetId="1">[6]COO!$D$1:$D$3:'[6]COO'!$D$2</definedName>
    <definedName name="COO_Dest">[7]COO!$D$1:$D$3:'[7]COO'!$D$2</definedName>
    <definedName name="COOCountry_Range" localSheetId="1">[6]Mapping!$R$2:$R$245</definedName>
    <definedName name="COOCountry_Range">[7]Mapping!$R$2:$R$245</definedName>
    <definedName name="COODest_Range" localSheetId="1">[6]Mapping!$P$2:$P$3</definedName>
    <definedName name="COODest_Range">[7]Mapping!$P$2:$P$3</definedName>
    <definedName name="CostCol" localSheetId="0">#REF!</definedName>
    <definedName name="CostCol" localSheetId="4">#REF!</definedName>
    <definedName name="CostCol" localSheetId="1">#REF!</definedName>
    <definedName name="CostCol" localSheetId="3">#REF!</definedName>
    <definedName name="CostCol">#REF!</definedName>
    <definedName name="countries">'[3]other data'!$I$3:$I$249</definedName>
    <definedName name="crs">[17]Sheet1!$A$3:$C$1000</definedName>
    <definedName name="Cycle" localSheetId="0">[8]Lists!$E$6:$E$30</definedName>
    <definedName name="Cycle" localSheetId="4">[8]Lists!$E$6:$E$30</definedName>
    <definedName name="Cycle" localSheetId="1">[9]Lists!$E$6:$E$30</definedName>
    <definedName name="Cycle" localSheetId="3">[8]Lists!$E$6:$E$30</definedName>
    <definedName name="Cycle">[10]Lists!$E$6:$E$30</definedName>
    <definedName name="d" localSheetId="1">[18]Mapping!$AR$2:$AR$84</definedName>
    <definedName name="d">[19]Mapping!$AR$2:$AR$84</definedName>
    <definedName name="DCProcessCodes" localSheetId="0">#REF!</definedName>
    <definedName name="DCProcessCodes" localSheetId="4">#REF!</definedName>
    <definedName name="DCProcessCodes" localSheetId="3">#REF!</definedName>
    <definedName name="DCProcessCodes">#REF!</definedName>
    <definedName name="DDEmsg" localSheetId="0">#REF!</definedName>
    <definedName name="DDEmsg" localSheetId="4">#REF!</definedName>
    <definedName name="DDEmsg" localSheetId="1">#REF!</definedName>
    <definedName name="DDEmsg" localSheetId="3">#REF!</definedName>
    <definedName name="DDEmsg">#REF!</definedName>
    <definedName name="dealPricing_Range" localSheetId="1">[6]Mapping!$BD$2:$BD$3</definedName>
    <definedName name="dealPricing_Range">[7]Mapping!$BD$2:$BD$3</definedName>
    <definedName name="Decorative_Accessories" localSheetId="1">#REF!</definedName>
    <definedName name="Decorative_Accessories">#REF!</definedName>
    <definedName name="Decorative_Pillows_Inserts_Covers" localSheetId="1">#REF!</definedName>
    <definedName name="Decorative_Pillows_Inserts_Covers">#REF!</definedName>
    <definedName name="del">[17]Sheet1!$G$3:$H$518</definedName>
    <definedName name="den" localSheetId="0">[8]Lists!$L$6:$L$29</definedName>
    <definedName name="den" localSheetId="4">[8]Lists!$L$6:$L$29</definedName>
    <definedName name="den" localSheetId="1">[9]Lists!$L$6:$L$29</definedName>
    <definedName name="den" localSheetId="3">[8]Lists!$L$6:$L$29</definedName>
    <definedName name="den">[10]Lists!$L$6:$L$29</definedName>
    <definedName name="Description1_Range" localSheetId="1">[6]Mapping!$AQ$2:$AQ$72</definedName>
    <definedName name="Description1_Range">[7]Mapping!$AQ$2:$AQ$72</definedName>
    <definedName name="Description2_Range" localSheetId="1">[6]Mapping!$AR$2:$AR$84</definedName>
    <definedName name="Description2_Range">[7]Mapping!$AR$2:$AR$84</definedName>
    <definedName name="DesignStrat" localSheetId="0">[20]Info!$F$3:$F$5</definedName>
    <definedName name="DesignStrat" localSheetId="4">[20]Info!$F$3:$F$5</definedName>
    <definedName name="DesignStrat" localSheetId="3">[20]Info!$F$3:$F$5</definedName>
    <definedName name="DesignStrat">[20]Info!$F$3:$F$5</definedName>
    <definedName name="diffgrp">'[3]diff group head'!$A$2:$A$47</definedName>
    <definedName name="DIFFS">'[3]other data'!$AF$2:$AF$13</definedName>
    <definedName name="Down_Comforters" localSheetId="1">#REF!</definedName>
    <definedName name="Down_Comforters">#REF!</definedName>
    <definedName name="Duvet_Covers" localSheetId="1">#REF!</definedName>
    <definedName name="Duvet_Covers">#REF!</definedName>
    <definedName name="Electrics" localSheetId="1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[21]Costs!$J$11</definedName>
    <definedName name="Feature1_Range" localSheetId="1">[6]Mapping!$AG$2:$AG$20</definedName>
    <definedName name="Feature1_Range">[7]Mapping!$AG$2:$AG$20</definedName>
    <definedName name="Feature10_Range" localSheetId="1">[6]Mapping!$AP$2:$AP$20</definedName>
    <definedName name="Feature10_Range">[7]Mapping!$AP$2:$AP$20</definedName>
    <definedName name="Feature2_Range" localSheetId="1">[6]Mapping!$AH$2:$AH$25</definedName>
    <definedName name="Feature2_Range">[7]Mapping!$AH$2:$AH$25</definedName>
    <definedName name="Feature3_Range" localSheetId="1">[6]Mapping!$AI$2:$AI$7</definedName>
    <definedName name="Feature3_Range">[7]Mapping!$AI$2:$AI$7</definedName>
    <definedName name="Feature4_Range" localSheetId="1">[6]Mapping!$AJ$2:$AJ$6</definedName>
    <definedName name="Feature4_Range">[7]Mapping!$AJ$2:$AJ$6</definedName>
    <definedName name="Feature5_Range" localSheetId="1">[6]Mapping!$AK$2:$AK$15</definedName>
    <definedName name="Feature5_Range">[7]Mapping!$AK$2:$AK$15</definedName>
    <definedName name="Feature6_Range" localSheetId="1">[6]Mapping!$AL$2:$AL$17</definedName>
    <definedName name="Feature6_Range">[7]Mapping!$AL$2:$AL$17</definedName>
    <definedName name="Feature7_Range" localSheetId="1">[6]Mapping!$AM$2:$AM$21</definedName>
    <definedName name="Feature7_Range">[7]Mapping!$AM$2:$AM$21</definedName>
    <definedName name="Feature8_Range" localSheetId="1">[6]Mapping!$AN$2:$AN$9</definedName>
    <definedName name="Feature8_Range">[7]Mapping!$AN$2:$AN$9</definedName>
    <definedName name="Feature9_Range" localSheetId="1">[6]Mapping!$AO$2:$AO$5</definedName>
    <definedName name="Feature9_Range">[7]Mapping!$AO$2:$AO$5</definedName>
    <definedName name="FIFRACompliance_Range" localSheetId="1">[6]Mapping!$L$2:$L$10</definedName>
    <definedName name="FIFRACompliance_Range">[7]Mapping!$L$2:$L$10</definedName>
    <definedName name="FIFRAExemption_Range" localSheetId="1">[6]Mapping!$N$2:$N$3</definedName>
    <definedName name="FIFRAExemption_Range">[7]Mapping!$N$2:$N$3</definedName>
    <definedName name="finalports">'[15]Import Quote Sheet'!$B$90:$B$123</definedName>
    <definedName name="foam" localSheetId="0">[12]Sheet1!$EC$2:$EC$3</definedName>
    <definedName name="foam" localSheetId="4">[12]Sheet1!$EC$2:$EC$3</definedName>
    <definedName name="foam" localSheetId="7">[13]Sheet1!$EC$2:$EC$3</definedName>
    <definedName name="foam" localSheetId="3">[12]Sheet1!$EC$2:$EC$3</definedName>
    <definedName name="foam">[14]Sheet1!$EC$2:$EC$3</definedName>
    <definedName name="FOBCostPerPiece" localSheetId="0">#REF!</definedName>
    <definedName name="FOBCostPerPiece" localSheetId="4">#REF!</definedName>
    <definedName name="FOBCostPerPiece" localSheetId="1">#REF!</definedName>
    <definedName name="FOBCostPerPiece" localSheetId="3">#REF!</definedName>
    <definedName name="FOBCostPerPiece">#REF!</definedName>
    <definedName name="freight">'[3]other data'!$AC$3:$AC$14</definedName>
    <definedName name="FreightTerms">[16]Dropdowns!$B$3:$B$139</definedName>
    <definedName name="FUR" localSheetId="0">'[1]Quote Sheet All SKUs'!#REF!</definedName>
    <definedName name="FUR" localSheetId="4">'[1]Quote Sheet All SKUs'!#REF!</definedName>
    <definedName name="FUR" localSheetId="7">'[1]Quote Sheet All SKUs'!#REF!</definedName>
    <definedName name="FUR" localSheetId="1">'[2]Internal Commitment'!#REF!</definedName>
    <definedName name="FUR" localSheetId="3">'[1]Quote Sheet All SKUs'!#REF!</definedName>
    <definedName name="FUR">#REF!</definedName>
    <definedName name="gen_nontxtl_UOM_Range" localSheetId="1">[6]Mapping!$Z$2:$Z$11</definedName>
    <definedName name="gen_nontxtl_UOM_Range">[7]Mapping!$Z$2:$Z$11</definedName>
    <definedName name="gen_txtl_permlbl_careinstr_Range" localSheetId="1">[6]Mapping!$V$2:$V$9</definedName>
    <definedName name="gen_txtl_permlbl_careinstr_Range">[7]Mapping!$V$2:$V$9</definedName>
    <definedName name="gen_txtl_permlbl_fabrcont_Range" localSheetId="1">[6]Mapping!$X$2:$X$12</definedName>
    <definedName name="gen_txtl_permlbl_fabrcont_Range">[7]Mapping!$X$2:$X$12</definedName>
    <definedName name="gen_txtl_permlbl_vendinfo_Range" localSheetId="1">[6]Mapping!$T$2:$T$8</definedName>
    <definedName name="gen_txtl_permlbl_vendinfo_Range">[7]Mapping!$T$2:$T$8</definedName>
    <definedName name="gen_ulreq_Range" localSheetId="0">[22]Mapping!$X$2:$X$5</definedName>
    <definedName name="gen_ulreq_Range" localSheetId="4">[22]Mapping!$X$2:$X$5</definedName>
    <definedName name="gen_ulreq_Range" localSheetId="3">[22]Mapping!$X$2:$X$5</definedName>
    <definedName name="gen_ulreq_Range">[23]Mapping!$X$2:$X$5</definedName>
    <definedName name="gridActPctRow" localSheetId="0">#REF!</definedName>
    <definedName name="gridActPctRow" localSheetId="4">#REF!</definedName>
    <definedName name="gridActPctRow" localSheetId="1">#REF!</definedName>
    <definedName name="gridActPctRow" localSheetId="3">#REF!</definedName>
    <definedName name="gridActPctRow">#REF!</definedName>
    <definedName name="gridActUnitsRow" localSheetId="0">#REF!</definedName>
    <definedName name="gridActUnitsRow" localSheetId="4">#REF!</definedName>
    <definedName name="gridActUnitsRow" localSheetId="1">#REF!</definedName>
    <definedName name="gridActUnitsRow" localSheetId="3">#REF!</definedName>
    <definedName name="gridActUnitsRow">#REF!</definedName>
    <definedName name="gridRetailRow" localSheetId="0">#REF!</definedName>
    <definedName name="gridRetailRow" localSheetId="4">#REF!</definedName>
    <definedName name="gridRetailRow" localSheetId="1">#REF!</definedName>
    <definedName name="gridRetailRow" localSheetId="3">#REF!</definedName>
    <definedName name="gridRetailRow">#REF!</definedName>
    <definedName name="gridTargetPctRow" localSheetId="0">#REF!</definedName>
    <definedName name="gridTargetPctRow" localSheetId="4">#REF!</definedName>
    <definedName name="gridTargetPctRow" localSheetId="1">#REF!</definedName>
    <definedName name="gridTargetPctRow" localSheetId="3">#REF!</definedName>
    <definedName name="gridTargetPctRow">#REF!</definedName>
    <definedName name="gridTargetUnitsRow" localSheetId="0">#REF!</definedName>
    <definedName name="gridTargetUnitsRow" localSheetId="4">#REF!</definedName>
    <definedName name="gridTargetUnitsRow" localSheetId="1">#REF!</definedName>
    <definedName name="gridTargetUnitsRow" localSheetId="3">#REF!</definedName>
    <definedName name="gridTargetUnitsRow">#REF!</definedName>
    <definedName name="HANGER">[3]hangers!$B$3:$B$42</definedName>
    <definedName name="hanger2">[3]hangers!$G$3:$G$42</definedName>
    <definedName name="Home_Décor" localSheetId="1">#REF!</definedName>
    <definedName name="Home_Décor">#REF!</definedName>
    <definedName name="Home_Décor." localSheetId="1">#REF!</definedName>
    <definedName name="Home_Décor.">#REF!</definedName>
    <definedName name="INITIALBUY" localSheetId="0">'[24]X-LIST'!$G$2:$G$7</definedName>
    <definedName name="INITIALBUY" localSheetId="4">'[24]X-LIST'!$G$2:$G$7</definedName>
    <definedName name="INITIALBUY" localSheetId="1">'[24]X-LIST'!$G$2:$G$7</definedName>
    <definedName name="INITIALBUY" localSheetId="3">'[24]X-LIST'!$G$2:$G$7</definedName>
    <definedName name="INITIALBUY">'[25]X-LIST'!$G$2:$G$7</definedName>
    <definedName name="KD" localSheetId="0">[12]Sheet1!$DS$2:$DS$2</definedName>
    <definedName name="KD" localSheetId="4">[12]Sheet1!$DS$2:$DS$2</definedName>
    <definedName name="KD" localSheetId="7">[13]Sheet1!$DS$2:$DS$2</definedName>
    <definedName name="KD" localSheetId="3">[12]Sheet1!$DS$2:$DS$2</definedName>
    <definedName name="KD">[14]Sheet1!$DS$2:$DS$2</definedName>
    <definedName name="Kids_Bath" localSheetId="1">#REF!</definedName>
    <definedName name="Kids_Bath">#REF!</definedName>
    <definedName name="Kids_or_Teen" localSheetId="1">#REF!</definedName>
    <definedName name="Kids_or_Teen">#REF!</definedName>
    <definedName name="LGT" localSheetId="0">'[1]Quote Sheet All SKUs'!#REF!</definedName>
    <definedName name="LGT" localSheetId="4">'[1]Quote Sheet All SKUs'!#REF!</definedName>
    <definedName name="LGT" localSheetId="7">'[1]Quote Sheet All SKUs'!#REF!</definedName>
    <definedName name="LGT" localSheetId="1">'[2]Internal Commitment'!#REF!</definedName>
    <definedName name="LGT" localSheetId="3">'[1]Quote Sheet All SKUs'!#REF!</definedName>
    <definedName name="LGT">#REF!</definedName>
    <definedName name="LicensedProduct_Range" localSheetId="1">[6]Mapping!$AF$2:$AF$3</definedName>
    <definedName name="LicensedProduct_Range">[7]Mapping!$AF$2:$AF$3</definedName>
    <definedName name="LIFESTYLE" localSheetId="0">'[24]X-LIST'!$C$2:$C$7</definedName>
    <definedName name="LIFESTYLE" localSheetId="4">'[24]X-LIST'!$C$2:$C$7</definedName>
    <definedName name="LIFESTYLE" localSheetId="1">'[24]X-LIST'!$C$2:$C$7</definedName>
    <definedName name="LIFESTYLE" localSheetId="3">'[24]X-LIST'!$C$2:$C$7</definedName>
    <definedName name="LIFESTYLE">'[25]X-LIST'!$C$2:$C$7</definedName>
    <definedName name="Lighting_or_Candleholders" localSheetId="1">#REF!</definedName>
    <definedName name="Lighting_or_Candleholders">#REF!</definedName>
    <definedName name="loctype">'[3]other data'!$BN$2:$BN$6</definedName>
    <definedName name="M" localSheetId="0">[12]Sheet1!$EA$2:$EA$3</definedName>
    <definedName name="M" localSheetId="4">[12]Sheet1!$EA$2:$EA$3</definedName>
    <definedName name="M" localSheetId="7">[13]Sheet1!$EA$2:$EA$3</definedName>
    <definedName name="M" localSheetId="3">[12]Sheet1!$EA$2:$EA$3</definedName>
    <definedName name="M">[14]Sheet1!$EA$2:$EA$3</definedName>
    <definedName name="Mattress_Pads_Full_Queen_King" localSheetId="1">#REF!</definedName>
    <definedName name="Mattress_Pads_Full_Queen_King">#REF!</definedName>
    <definedName name="Mattress_Pads_Twin" localSheetId="1">#REF!</definedName>
    <definedName name="Mattress_Pads_Twin">#REF!</definedName>
    <definedName name="Mattress_Toppers_Full_Queen_King" localSheetId="1">#REF!</definedName>
    <definedName name="Mattress_Toppers_Full_Queen_King">#REF!</definedName>
    <definedName name="Mattress_Toppers_Twin" localSheetId="1">#REF!</definedName>
    <definedName name="Mattress_Toppers_Twin">#REF!</definedName>
    <definedName name="Non_Down_Comforters_Full_Queen_King" localSheetId="1">#REF!</definedName>
    <definedName name="Non_Down_Comforters_Full_Queen_King">#REF!</definedName>
    <definedName name="Non_Down_Comforters_Twin" localSheetId="1">#REF!</definedName>
    <definedName name="Non_Down_Comforters_Twin">#REF!</definedName>
    <definedName name="NumberOfGroups">12</definedName>
    <definedName name="Ocol" localSheetId="0">#REF!</definedName>
    <definedName name="Ocol" localSheetId="4">#REF!</definedName>
    <definedName name="Ocol" localSheetId="1">#REF!</definedName>
    <definedName name="Ocol" localSheetId="3">#REF!</definedName>
    <definedName name="Ocol">#REF!</definedName>
    <definedName name="ORDERTYPE">'[3]other data'!$AN$2:$AN$6</definedName>
    <definedName name="OTB">'[3]other data'!$R$2:$R$14</definedName>
    <definedName name="Outdoor" localSheetId="1">#REF!</definedName>
    <definedName name="Outdoor">#REF!</definedName>
    <definedName name="OwnedCol" localSheetId="0">#REF!</definedName>
    <definedName name="OwnedCol" localSheetId="4">#REF!</definedName>
    <definedName name="OwnedCol" localSheetId="1">#REF!</definedName>
    <definedName name="OwnedCol" localSheetId="3">#REF!</definedName>
    <definedName name="OwnedCol">#REF!</definedName>
    <definedName name="PACK" localSheetId="0">[12]Sheet1!$EE$2:$EE$3</definedName>
    <definedName name="PACK" localSheetId="4">[12]Sheet1!$EE$2:$EE$3</definedName>
    <definedName name="PACK" localSheetId="7">[13]Sheet1!$EE$2:$EE$3</definedName>
    <definedName name="PACK" localSheetId="3">[12]Sheet1!$EE$2:$EE$3</definedName>
    <definedName name="PACK">[14]Sheet1!$EE$2:$EE$3</definedName>
    <definedName name="PackageType">'[11]1-Import Product Data Sheet'!$L$102:$L$131</definedName>
    <definedName name="PackCol" localSheetId="0">#REF!</definedName>
    <definedName name="PackCol" localSheetId="4">#REF!</definedName>
    <definedName name="PackCol" localSheetId="1">#REF!</definedName>
    <definedName name="PackCol" localSheetId="3">#REF!</definedName>
    <definedName name="PackCol">#REF!</definedName>
    <definedName name="PayTerms">[16]Dropdowns!$C$3:$C$4</definedName>
    <definedName name="PDQList">'[11]1-Import Product Data Sheet'!$AR$1:$AR$24</definedName>
    <definedName name="PET" localSheetId="0">'[1]Quote Sheet All SKUs'!#REF!</definedName>
    <definedName name="PET" localSheetId="4">'[1]Quote Sheet All SKUs'!#REF!</definedName>
    <definedName name="PET" localSheetId="7">'[1]Quote Sheet All SKUs'!#REF!</definedName>
    <definedName name="PET" localSheetId="1">'[2]Internal Commitment'!#REF!</definedName>
    <definedName name="PET" localSheetId="3">'[1]Quote Sheet All SKUs'!#REF!</definedName>
    <definedName name="PET">#REF!</definedName>
    <definedName name="Pet_Care" localSheetId="1">#REF!</definedName>
    <definedName name="Pet_Care">#REF!</definedName>
    <definedName name="PETB" localSheetId="0">'[1]Quote Sheet All SKUs'!#REF!</definedName>
    <definedName name="PETB" localSheetId="4">'[1]Quote Sheet All SKUs'!#REF!</definedName>
    <definedName name="PETB" localSheetId="7">'[1]Quote Sheet All SKUs'!#REF!</definedName>
    <definedName name="PETB" localSheetId="1">'[2]Internal Commitment'!#REF!</definedName>
    <definedName name="PETB" localSheetId="3">'[1]Quote Sheet All SKUs'!#REF!</definedName>
    <definedName name="PETB">#REF!</definedName>
    <definedName name="Pillow_Shams" localSheetId="1">#REF!</definedName>
    <definedName name="Pillow_Shams">#REF!</definedName>
    <definedName name="Pillowcases" localSheetId="1">#REF!</definedName>
    <definedName name="Pillowcases">#REF!</definedName>
    <definedName name="PkgFormat" localSheetId="0">[20]Info!$E$2:$E$49</definedName>
    <definedName name="PkgFormat" localSheetId="4">[20]Info!$E$2:$E$49</definedName>
    <definedName name="PkgFormat" localSheetId="3">[20]Info!$E$2:$E$49</definedName>
    <definedName name="PkgFormat">[20]Info!$E$2:$E$49</definedName>
    <definedName name="po_type">'[3]other data'!$AU$2:$AU$11</definedName>
    <definedName name="PORT_IFF" localSheetId="0">[26]a!$A$10:$B$35</definedName>
    <definedName name="PORT_IFF" localSheetId="4">[26]a!$A$10:$B$35</definedName>
    <definedName name="PORT_IFF" localSheetId="3">[26]a!$A$10:$B$35</definedName>
    <definedName name="PORT_IFF">[27]a!$A$10:$B$35</definedName>
    <definedName name="PortSeq">'[11]1-Import Product Data Sheet'!$U$2</definedName>
    <definedName name="PortSeqLCL" localSheetId="0">#REF!</definedName>
    <definedName name="PortSeqLCL" localSheetId="4">#REF!</definedName>
    <definedName name="PortSeqLCL" localSheetId="1">#REF!</definedName>
    <definedName name="PortSeqLCL" localSheetId="3">#REF!</definedName>
    <definedName name="PortSeqLCL">#REF!</definedName>
    <definedName name="POtype" localSheetId="0">#REF!</definedName>
    <definedName name="POtype" localSheetId="4">#REF!</definedName>
    <definedName name="POtype" localSheetId="1">#REF!</definedName>
    <definedName name="POtype" localSheetId="3">#REF!</definedName>
    <definedName name="POtype">#REF!</definedName>
    <definedName name="Preticketed_Range" localSheetId="1">[6]Mapping!$H$2:$H$3</definedName>
    <definedName name="Preticketed_Range">[7]Mapping!$H$2:$H$3</definedName>
    <definedName name="PrevBuy">'[11]1-Import Product Data Sheet'!$AR$26:$AR$27</definedName>
    <definedName name="_xlnm.Print_Titles" localSheetId="2">'Internal Commitment'!#REF!</definedName>
    <definedName name="Prints" localSheetId="1">#REF!</definedName>
    <definedName name="Prints">#REF!</definedName>
    <definedName name="ProfileDesc" localSheetId="0">#REF!</definedName>
    <definedName name="ProfileDesc" localSheetId="4">#REF!</definedName>
    <definedName name="ProfileDesc" localSheetId="1">#REF!</definedName>
    <definedName name="ProfileDesc" localSheetId="3">#REF!</definedName>
    <definedName name="ProfileDesc">#REF!</definedName>
    <definedName name="QSFOB">[28]Q1!$C$38</definedName>
    <definedName name="Quilts" localSheetId="1">#REF!</definedName>
    <definedName name="Quilts">#REF!</definedName>
    <definedName name="RateSeq">'[11]1-Import Product Data Sheet'!$X$2</definedName>
    <definedName name="retailAK_O_YN_Range" localSheetId="1">[6]Mapping!$AV$2:$AV$3</definedName>
    <definedName name="retailAK_O_YN_Range">[7]Mapping!$AV$2:$AV$3</definedName>
    <definedName name="retailCA_O_YN_Range" localSheetId="1">[6]Mapping!$AZ$2:$AZ$3</definedName>
    <definedName name="retailCA_O_YN_Range">[7]Mapping!$AZ$2:$AZ$3</definedName>
    <definedName name="retailHA_O_YN_Range" localSheetId="1">[6]Mapping!$BB$2:$BB$3</definedName>
    <definedName name="retailHA_O_YN_Range">[7]Mapping!$BB$2:$BB$3</definedName>
    <definedName name="retailPR_O_YN_Range" localSheetId="1">[6]Mapping!$AX$2:$AX$3</definedName>
    <definedName name="retailPR_O_YN_Range">[7]Mapping!$AX$2:$AX$3</definedName>
    <definedName name="retailPR_o_YN_Rangee" localSheetId="0">[22]Mapping!$AL$2:$AL$3</definedName>
    <definedName name="retailPR_o_YN_Rangee" localSheetId="4">[22]Mapping!$AL$2:$AL$3</definedName>
    <definedName name="retailPR_o_YN_Rangee" localSheetId="3">[22]Mapping!$AL$2:$AL$3</definedName>
    <definedName name="retailPR_o_YN_Rangee">[23]Mapping!$AL$2:$AL$3</definedName>
    <definedName name="retailUS_O_YN_Range" localSheetId="1">[6]Mapping!$AT$2:$AT$3</definedName>
    <definedName name="retailUS_O_YN_Range">[7]Mapping!$AT$2:$AT$3</definedName>
    <definedName name="RoutingDesc" localSheetId="0">#REF!</definedName>
    <definedName name="RoutingDesc" localSheetId="4">#REF!</definedName>
    <definedName name="RoutingDesc" localSheetId="3">#REF!</definedName>
    <definedName name="RoutingDesc">#REF!</definedName>
    <definedName name="runnum">'[3]other data'!$BI$2:$BI$18</definedName>
    <definedName name="scalenum">'[3]other data'!$BG$2:$BG$18</definedName>
    <definedName name="Seasonal" localSheetId="1">#REF!</definedName>
    <definedName name="Seasonal">#REF!</definedName>
    <definedName name="SellUnits_Range" localSheetId="1">[6]Mapping!$D$2:$D$53</definedName>
    <definedName name="SellUnits_Range">[7]Mapping!$D$2:$D$53</definedName>
    <definedName name="Sheets_Full_Queen_King" localSheetId="1">#REF!</definedName>
    <definedName name="Sheets_Full_Queen_King">#REF!</definedName>
    <definedName name="Sheets_Twin" localSheetId="1">#REF!</definedName>
    <definedName name="Sheets_Twin">#REF!</definedName>
    <definedName name="SHET" localSheetId="0">'[1]Quote Sheet All SKUs'!#REF!</definedName>
    <definedName name="SHET" localSheetId="4">'[1]Quote Sheet All SKUs'!#REF!</definedName>
    <definedName name="SHET" localSheetId="7">'[1]Quote Sheet All SKUs'!#REF!</definedName>
    <definedName name="SHET" localSheetId="1">'[2]Internal Commitment'!#REF!</definedName>
    <definedName name="SHET" localSheetId="3">'[1]Quote Sheet All SKUs'!#REF!</definedName>
    <definedName name="SHET">#REF!</definedName>
    <definedName name="Shower_Curtains" localSheetId="1">#REF!</definedName>
    <definedName name="Shower_Curtains">#REF!</definedName>
    <definedName name="size1" localSheetId="0">#REF!</definedName>
    <definedName name="size1" localSheetId="4">#REF!</definedName>
    <definedName name="size1" localSheetId="1">#REF!</definedName>
    <definedName name="size1" localSheetId="3">#REF!</definedName>
    <definedName name="size1">#REF!</definedName>
    <definedName name="size1a" localSheetId="0">#REF!</definedName>
    <definedName name="size1a" localSheetId="4">#REF!</definedName>
    <definedName name="size1a" localSheetId="1">#REF!</definedName>
    <definedName name="size1a" localSheetId="3">#REF!</definedName>
    <definedName name="size1a">#REF!</definedName>
    <definedName name="Slipcovers_Chair_Pads" localSheetId="1">#REF!</definedName>
    <definedName name="Slipcovers_Chair_Pads">#REF!</definedName>
    <definedName name="Slipcovers_Chair_Pads." localSheetId="1">#REF!</definedName>
    <definedName name="Slipcovers_Chair_Pads.">#REF!</definedName>
    <definedName name="SPECIAL">[3]comments!$B$3:$B$54</definedName>
    <definedName name="ssn_code">'[3]other data'!$AQ$2:$AQ$110</definedName>
    <definedName name="ssn_phase">'[3]other data'!$AS$2:$AS$83</definedName>
    <definedName name="StoreCount" localSheetId="0">#REF!</definedName>
    <definedName name="StoreCount" localSheetId="4">#REF!</definedName>
    <definedName name="StoreCount" localSheetId="1">#REF!</definedName>
    <definedName name="StoreCount" localSheetId="3">#REF!</definedName>
    <definedName name="StoreCount">#REF!</definedName>
    <definedName name="StoreGrid0" localSheetId="0">#REF!</definedName>
    <definedName name="StoreGrid0" localSheetId="4">#REF!</definedName>
    <definedName name="StoreGrid0" localSheetId="1">#REF!</definedName>
    <definedName name="StoreGrid0" localSheetId="3">#REF!</definedName>
    <definedName name="StoreGrid0">#REF!</definedName>
    <definedName name="suggestedMessage_Range" localSheetId="1">[6]Mapping!$BF$2:$BF$3</definedName>
    <definedName name="suggestedMessage_Range">[7]Mapping!$BF$2:$BF$3</definedName>
    <definedName name="SUPPLIER">'[3]vendor info'!$A$4:$A$400</definedName>
    <definedName name="TargetCol" localSheetId="0">#REF!</definedName>
    <definedName name="TargetCol" localSheetId="4">#REF!</definedName>
    <definedName name="TargetCol" localSheetId="1">#REF!</definedName>
    <definedName name="TargetCol" localSheetId="3">#REF!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 localSheetId="0">#REF!</definedName>
    <definedName name="TotalCostValue" localSheetId="4">#REF!</definedName>
    <definedName name="TotalCostValue" localSheetId="1">#REF!</definedName>
    <definedName name="TotalCostValue" localSheetId="3">#REF!</definedName>
    <definedName name="TotalCostValue">#REF!</definedName>
    <definedName name="TotalMarkup" localSheetId="0">#REF!</definedName>
    <definedName name="TotalMarkup" localSheetId="4">#REF!</definedName>
    <definedName name="TotalMarkup" localSheetId="1">#REF!</definedName>
    <definedName name="TotalMarkup" localSheetId="3">#REF!</definedName>
    <definedName name="TotalMarkup">#REF!</definedName>
    <definedName name="TotalRetailValue" localSheetId="0">#REF!</definedName>
    <definedName name="TotalRetailValue" localSheetId="4">#REF!</definedName>
    <definedName name="TotalRetailValue" localSheetId="1">#REF!</definedName>
    <definedName name="TotalRetailValue" localSheetId="3">#REF!</definedName>
    <definedName name="TotalRetailValue">#REF!</definedName>
    <definedName name="TotalUnits" localSheetId="0">#REF!</definedName>
    <definedName name="TotalUnits" localSheetId="4">#REF!</definedName>
    <definedName name="TotalUnits" localSheetId="1">#REF!</definedName>
    <definedName name="TotalUnits" localSheetId="3">#REF!</definedName>
    <definedName name="TotalUnits">#REF!</definedName>
    <definedName name="totalUnitsCol" localSheetId="0">#REF!</definedName>
    <definedName name="totalUnitsCol" localSheetId="4">#REF!</definedName>
    <definedName name="totalUnitsCol" localSheetId="1">#REF!</definedName>
    <definedName name="totalUnitsCol" localSheetId="3">#REF!</definedName>
    <definedName name="totalUnitsCol">#REF!</definedName>
    <definedName name="Towels_Bath_Sheets" localSheetId="1">#REF!</definedName>
    <definedName name="Towels_Bath_Sheets">#REF!</definedName>
    <definedName name="UDA3A">'[3]other data'!$AY$2:$AY$4</definedName>
    <definedName name="UDA3B">'[3]other data'!$AZ$2:$AZ$6</definedName>
    <definedName name="UNIT" localSheetId="0">[12]Sheet1!$EF$2:$EF$3</definedName>
    <definedName name="UNIT" localSheetId="4">[12]Sheet1!$EF$2:$EF$3</definedName>
    <definedName name="UNIT" localSheetId="7">[13]Sheet1!$EF$2:$EF$3</definedName>
    <definedName name="UNIT" localSheetId="3">[12]Sheet1!$EF$2:$EF$3</definedName>
    <definedName name="UNIT">[14]Sheet1!$EF$2:$EF$3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 localSheetId="0">#REF!</definedName>
    <definedName name="User1Col" localSheetId="4">#REF!</definedName>
    <definedName name="User1Col" localSheetId="1">#REF!</definedName>
    <definedName name="User1Col" localSheetId="3">#REF!</definedName>
    <definedName name="User1Col">#REF!</definedName>
    <definedName name="User3Col" localSheetId="0">#REF!</definedName>
    <definedName name="User3Col" localSheetId="4">#REF!</definedName>
    <definedName name="User3Col" localSheetId="1">#REF!</definedName>
    <definedName name="User3Col" localSheetId="3">#REF!</definedName>
    <definedName name="User3Col">#REF!</definedName>
    <definedName name="WAREHOUSE">'[3]other data'!$BL$2:$BL$24</definedName>
    <definedName name="WIN" localSheetId="0">'[1]Quote Sheet All SKUs'!#REF!</definedName>
    <definedName name="WIN" localSheetId="4">'[1]Quote Sheet All SKUs'!#REF!</definedName>
    <definedName name="WIN" localSheetId="7">'[1]Quote Sheet All SKUs'!#REF!</definedName>
    <definedName name="WIN" localSheetId="1">'[2]Internal Commitment'!#REF!</definedName>
    <definedName name="WIN" localSheetId="3">'[1]Quote Sheet All SKUs'!#REF!</definedName>
    <definedName name="WIN">#REF!</definedName>
    <definedName name="Window_Treatments_Hardware_Accessories" localSheetId="1">#REF!</definedName>
    <definedName name="Window_Treatments_Hardware_Accessories">#REF!</definedName>
    <definedName name="Window_Treatments_Hardware_Accessories." localSheetId="1">#REF!</definedName>
    <definedName name="Window_Treatments_Hardware_Accessories.">#REF!</definedName>
    <definedName name="wood" localSheetId="0">[12]Sheet1!$EG$2:$EG$3</definedName>
    <definedName name="wood" localSheetId="4">[12]Sheet1!$EG$2:$EG$3</definedName>
    <definedName name="wood" localSheetId="7">[13]Sheet1!$EG$2:$EG$3</definedName>
    <definedName name="wood" localSheetId="3">[12]Sheet1!$EG$2:$EG$3</definedName>
    <definedName name="wood">[14]Sheet1!$EG$2:$EG$3</definedName>
    <definedName name="World1" localSheetId="0">[8]Lists!$H$6:$H$29</definedName>
    <definedName name="World1" localSheetId="4">[8]Lists!$H$6:$H$29</definedName>
    <definedName name="World1" localSheetId="1">[9]Lists!$H$6:$H$29</definedName>
    <definedName name="World1" localSheetId="3">[8]Lists!$H$6:$H$29</definedName>
    <definedName name="World1">[10]Lists!$H$6:$H$29</definedName>
    <definedName name="YN">'[29]Page 1 Sales and Forecast'!$AA$2:$AA$3</definedName>
    <definedName name="YNE">'[3]other data'!$BB$2:$BB$5</definedName>
    <definedName name="YNES">'[3]other data'!$BR$2:$BR$6</definedName>
    <definedName name="YOUT" localSheetId="0">'[1]Quote Sheet All SKUs'!#REF!</definedName>
    <definedName name="YOUT" localSheetId="4">'[1]Quote Sheet All SKUs'!#REF!</definedName>
    <definedName name="YOUT" localSheetId="7">'[1]Quote Sheet All SKUs'!#REF!</definedName>
    <definedName name="YOUT" localSheetId="1">'[2]Internal Commitment'!#REF!</definedName>
    <definedName name="YOUT" localSheetId="3">'[1]Quote Sheet All SKUs'!#REF!</definedName>
    <definedName name="YOUT">#REF!</definedName>
  </definedNames>
  <calcPr calcId="152511"/>
  <pivotCaches>
    <pivotCache cacheId="0" r:id="rId65"/>
    <pivotCache cacheId="1" r:id="rId6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74" l="1"/>
  <c r="J29" i="74"/>
  <c r="J28" i="74"/>
  <c r="J27" i="74"/>
  <c r="J26" i="74"/>
  <c r="J25" i="74"/>
  <c r="J22" i="74"/>
  <c r="J21" i="74"/>
  <c r="J20" i="74"/>
  <c r="J19" i="74"/>
  <c r="J18" i="74"/>
  <c r="J17" i="74"/>
  <c r="P19" i="79"/>
  <c r="N19" i="79"/>
  <c r="M19" i="79"/>
  <c r="P18" i="79"/>
  <c r="N18" i="79"/>
  <c r="M18" i="79"/>
  <c r="P17" i="79"/>
  <c r="N17" i="79"/>
  <c r="M17" i="79"/>
  <c r="P16" i="79"/>
  <c r="N16" i="79"/>
  <c r="M16" i="79"/>
  <c r="P15" i="79"/>
  <c r="N15" i="79"/>
  <c r="M15" i="79"/>
  <c r="P14" i="79"/>
  <c r="N14" i="79"/>
  <c r="M14" i="79"/>
  <c r="P12" i="79"/>
  <c r="N12" i="79"/>
  <c r="M12" i="79"/>
  <c r="P11" i="79"/>
  <c r="N11" i="79"/>
  <c r="M11" i="79"/>
  <c r="P10" i="79"/>
  <c r="N10" i="79"/>
  <c r="M10" i="79"/>
  <c r="P9" i="79"/>
  <c r="N9" i="79"/>
  <c r="M9" i="79"/>
  <c r="P8" i="79"/>
  <c r="N8" i="79"/>
  <c r="M8" i="79"/>
  <c r="P7" i="79"/>
  <c r="N7" i="79"/>
  <c r="M7" i="79"/>
  <c r="Q88" i="75"/>
  <c r="O88" i="75"/>
  <c r="I88" i="75"/>
  <c r="Q87" i="75"/>
  <c r="O87" i="75"/>
  <c r="I87" i="75"/>
  <c r="Q86" i="75"/>
  <c r="O86" i="75"/>
  <c r="I86" i="75"/>
  <c r="Q85" i="75"/>
  <c r="O85" i="75"/>
  <c r="I85" i="75"/>
  <c r="Q84" i="75"/>
  <c r="O84" i="75"/>
  <c r="I84" i="75"/>
  <c r="Q83" i="75"/>
  <c r="O83" i="75"/>
  <c r="I83" i="75"/>
  <c r="Q82" i="75"/>
  <c r="O82" i="75"/>
  <c r="I82" i="75"/>
  <c r="Q81" i="75"/>
  <c r="O81" i="75"/>
  <c r="I81" i="75"/>
  <c r="Q80" i="75"/>
  <c r="O80" i="75"/>
  <c r="I80" i="75"/>
  <c r="Q79" i="75"/>
  <c r="O79" i="75"/>
  <c r="I79" i="75"/>
  <c r="Q78" i="75"/>
  <c r="O78" i="75"/>
  <c r="I78" i="75"/>
  <c r="Q77" i="75"/>
  <c r="O77" i="75"/>
  <c r="I77" i="75"/>
  <c r="Q76" i="75"/>
  <c r="O76" i="75"/>
  <c r="I76" i="75"/>
  <c r="Q75" i="75"/>
  <c r="O75" i="75"/>
  <c r="I75" i="75"/>
  <c r="Q74" i="75"/>
  <c r="O74" i="75"/>
  <c r="I74" i="75"/>
  <c r="Q73" i="75"/>
  <c r="O73" i="75"/>
  <c r="I73" i="75"/>
  <c r="Q72" i="75"/>
  <c r="O72" i="75"/>
  <c r="I72" i="75"/>
  <c r="Q71" i="75"/>
  <c r="O71" i="75"/>
  <c r="I71" i="75"/>
  <c r="Q70" i="75"/>
  <c r="O70" i="75"/>
  <c r="I70" i="75"/>
  <c r="Q69" i="75"/>
  <c r="O69" i="75"/>
  <c r="I69" i="75"/>
  <c r="Q68" i="75"/>
  <c r="O68" i="75"/>
  <c r="I68" i="75"/>
  <c r="Q67" i="75"/>
  <c r="O67" i="75"/>
  <c r="I67" i="75"/>
  <c r="Q66" i="75"/>
  <c r="O66" i="75"/>
  <c r="I66" i="75"/>
  <c r="Q65" i="75"/>
  <c r="O65" i="75"/>
  <c r="I65" i="75"/>
  <c r="Q64" i="75"/>
  <c r="O64" i="75"/>
  <c r="I64" i="75"/>
  <c r="Q63" i="75"/>
  <c r="O63" i="75"/>
  <c r="I63" i="75"/>
  <c r="Q62" i="75"/>
  <c r="O62" i="75"/>
  <c r="I62" i="75"/>
  <c r="Q61" i="75"/>
  <c r="O61" i="75"/>
  <c r="I61" i="75"/>
  <c r="Q60" i="75"/>
  <c r="O60" i="75"/>
  <c r="I60" i="75"/>
  <c r="Q59" i="75"/>
  <c r="O59" i="75"/>
  <c r="I59" i="75"/>
  <c r="Q58" i="75"/>
  <c r="O58" i="75"/>
  <c r="I58" i="75"/>
  <c r="Q57" i="75"/>
  <c r="O57" i="75"/>
  <c r="I57" i="75"/>
  <c r="Q56" i="75"/>
  <c r="O56" i="75"/>
  <c r="I56" i="75"/>
  <c r="Q55" i="75"/>
  <c r="O55" i="75"/>
  <c r="I55" i="75"/>
  <c r="Q54" i="75"/>
  <c r="O54" i="75"/>
  <c r="I54" i="75"/>
  <c r="Q53" i="75"/>
  <c r="O53" i="75"/>
  <c r="I53" i="75"/>
  <c r="Q52" i="75"/>
  <c r="O52" i="75"/>
  <c r="I52" i="75"/>
  <c r="Q51" i="75"/>
  <c r="O51" i="75"/>
  <c r="I51" i="75"/>
  <c r="Q50" i="75"/>
  <c r="O50" i="75"/>
  <c r="I50" i="75"/>
  <c r="Q49" i="75"/>
  <c r="O49" i="75"/>
  <c r="I49" i="75"/>
  <c r="Q48" i="75"/>
  <c r="O48" i="75"/>
  <c r="I48" i="75"/>
  <c r="Q47" i="75"/>
  <c r="O47" i="75"/>
  <c r="I47" i="75"/>
  <c r="Q46" i="75"/>
  <c r="O46" i="75"/>
  <c r="I46" i="75"/>
  <c r="Q45" i="75"/>
  <c r="O45" i="75"/>
  <c r="I45" i="75"/>
  <c r="Q44" i="75"/>
  <c r="O44" i="75"/>
  <c r="I44" i="75"/>
  <c r="Q43" i="75"/>
  <c r="O43" i="75"/>
  <c r="I43" i="75"/>
  <c r="Q42" i="75"/>
  <c r="O42" i="75"/>
  <c r="I42" i="75"/>
  <c r="Q41" i="75"/>
  <c r="O41" i="75"/>
  <c r="I41" i="75"/>
  <c r="Q40" i="75"/>
  <c r="O40" i="75"/>
  <c r="I40" i="75"/>
  <c r="Q39" i="75"/>
  <c r="O39" i="75"/>
  <c r="I39" i="75"/>
  <c r="Q38" i="75"/>
  <c r="O38" i="75"/>
  <c r="I38" i="75"/>
  <c r="Q37" i="75"/>
  <c r="O37" i="75"/>
  <c r="I37" i="75"/>
  <c r="Q36" i="75"/>
  <c r="O36" i="75"/>
  <c r="I36" i="75"/>
  <c r="Q35" i="75"/>
  <c r="O35" i="75"/>
  <c r="I35" i="75"/>
  <c r="Q34" i="75"/>
  <c r="O34" i="75"/>
  <c r="I34" i="75"/>
  <c r="Q33" i="75"/>
  <c r="O33" i="75"/>
  <c r="I33" i="75"/>
  <c r="Q32" i="75"/>
  <c r="O32" i="75"/>
  <c r="I32" i="75"/>
  <c r="Q31" i="75"/>
  <c r="O31" i="75"/>
  <c r="I31" i="75"/>
  <c r="Q30" i="75"/>
  <c r="O30" i="75"/>
  <c r="I30" i="75"/>
  <c r="Q29" i="75"/>
  <c r="O29" i="75"/>
  <c r="I29" i="75"/>
  <c r="Q28" i="75"/>
  <c r="O28" i="75"/>
  <c r="I28" i="75"/>
  <c r="Q27" i="75"/>
  <c r="O27" i="75"/>
  <c r="I27" i="75"/>
  <c r="Q26" i="75"/>
  <c r="O26" i="75"/>
  <c r="I26" i="75"/>
  <c r="Q25" i="75"/>
  <c r="O25" i="75"/>
  <c r="I25" i="75"/>
  <c r="Q24" i="75"/>
  <c r="O24" i="75"/>
  <c r="I24" i="75"/>
  <c r="Q23" i="75"/>
  <c r="O23" i="75"/>
  <c r="I23" i="75"/>
  <c r="Q22" i="75"/>
  <c r="O22" i="75"/>
  <c r="I22" i="75"/>
  <c r="Q21" i="75"/>
  <c r="O21" i="75"/>
  <c r="I21" i="75"/>
  <c r="Q20" i="75"/>
  <c r="O20" i="75"/>
  <c r="I20" i="75"/>
  <c r="Q19" i="75"/>
  <c r="O19" i="75"/>
  <c r="I19" i="75"/>
  <c r="Q18" i="75"/>
  <c r="O18" i="75"/>
  <c r="I18" i="75"/>
  <c r="Q17" i="75"/>
  <c r="O17" i="75"/>
  <c r="I17" i="75"/>
  <c r="Q16" i="75"/>
  <c r="O16" i="75"/>
  <c r="I16" i="75"/>
  <c r="Q15" i="75"/>
  <c r="O15" i="75"/>
  <c r="I15" i="75"/>
  <c r="Q14" i="75"/>
  <c r="O14" i="75"/>
  <c r="I14" i="75"/>
  <c r="Q13" i="75"/>
  <c r="O13" i="75"/>
  <c r="I13" i="75"/>
  <c r="Q12" i="75"/>
  <c r="O12" i="75"/>
  <c r="I12" i="75"/>
  <c r="Q11" i="75"/>
  <c r="O11" i="75"/>
  <c r="I11" i="75"/>
  <c r="Q10" i="75"/>
  <c r="O10" i="75"/>
  <c r="I10" i="75"/>
  <c r="Q9" i="75"/>
  <c r="O9" i="75"/>
  <c r="I9" i="75"/>
  <c r="Q8" i="75"/>
  <c r="O8" i="75"/>
  <c r="I8" i="75"/>
  <c r="Q7" i="75"/>
  <c r="O7" i="75"/>
  <c r="I7" i="75"/>
  <c r="Q6" i="75"/>
  <c r="O6" i="75"/>
  <c r="I6" i="75"/>
  <c r="Q5" i="75"/>
  <c r="O5" i="75"/>
  <c r="I5" i="75"/>
  <c r="Q4" i="75"/>
  <c r="O4" i="75"/>
  <c r="I4" i="75"/>
  <c r="Q3" i="75"/>
  <c r="O3" i="75"/>
  <c r="I3" i="75"/>
  <c r="Q2" i="75"/>
  <c r="O2" i="75"/>
  <c r="I2" i="75"/>
  <c r="Q11" i="87"/>
  <c r="O11" i="87"/>
  <c r="N11" i="87"/>
  <c r="Q10" i="87"/>
  <c r="O10" i="87"/>
  <c r="N10" i="87"/>
  <c r="Q9" i="87"/>
  <c r="O9" i="87"/>
  <c r="N9" i="87"/>
  <c r="Q8" i="87"/>
  <c r="O8" i="87"/>
  <c r="N8" i="87"/>
  <c r="Q7" i="87"/>
  <c r="O7" i="87"/>
  <c r="N7" i="87"/>
  <c r="Q6" i="87"/>
  <c r="O6" i="87"/>
  <c r="N6" i="87"/>
  <c r="P11" i="82"/>
  <c r="N11" i="82"/>
  <c r="M11" i="82"/>
  <c r="P10" i="82"/>
  <c r="N10" i="82"/>
  <c r="M10" i="82"/>
  <c r="P9" i="82"/>
  <c r="N9" i="82"/>
  <c r="M9" i="82"/>
  <c r="P8" i="82"/>
  <c r="N8" i="82"/>
  <c r="M8" i="82"/>
  <c r="P7" i="82"/>
  <c r="N7" i="82"/>
  <c r="M7" i="82"/>
  <c r="P6" i="82"/>
  <c r="N6" i="82"/>
  <c r="M6" i="82"/>
  <c r="K95" i="81"/>
  <c r="K94" i="81"/>
  <c r="K93" i="81"/>
  <c r="K92" i="81"/>
  <c r="K91" i="81"/>
  <c r="K90" i="81"/>
  <c r="K89" i="81"/>
  <c r="K88" i="81"/>
  <c r="K87" i="81"/>
  <c r="K86" i="81"/>
  <c r="K85" i="81"/>
  <c r="K84" i="81"/>
  <c r="K83" i="81"/>
  <c r="K82" i="81"/>
  <c r="K81" i="81"/>
  <c r="K80" i="81"/>
  <c r="K79" i="81"/>
  <c r="K78" i="81"/>
  <c r="K77" i="81"/>
  <c r="K76" i="81"/>
  <c r="K75" i="81"/>
  <c r="K74" i="81"/>
  <c r="K73" i="81"/>
  <c r="K72" i="81"/>
  <c r="K71" i="81"/>
  <c r="K70" i="81"/>
  <c r="K69" i="81"/>
  <c r="K68" i="81"/>
  <c r="K67" i="81"/>
  <c r="K66" i="81"/>
  <c r="K65" i="81"/>
  <c r="K64" i="81"/>
  <c r="K63" i="81"/>
  <c r="K62" i="81"/>
  <c r="K61" i="81"/>
  <c r="K60" i="81"/>
  <c r="K59" i="81"/>
  <c r="K58" i="81"/>
  <c r="K57" i="81"/>
  <c r="K56" i="81"/>
  <c r="K55" i="81"/>
  <c r="K54" i="81"/>
  <c r="K53" i="81"/>
  <c r="K52" i="81"/>
  <c r="K51" i="81"/>
  <c r="K50" i="81"/>
  <c r="K49" i="81"/>
  <c r="K48" i="81"/>
  <c r="K47" i="81"/>
  <c r="K46" i="81"/>
  <c r="K45" i="81"/>
  <c r="K44" i="81"/>
  <c r="K43" i="81"/>
  <c r="K42" i="81"/>
  <c r="K41" i="81"/>
  <c r="K40" i="81"/>
  <c r="K39" i="81"/>
  <c r="K38" i="81"/>
  <c r="K37" i="81"/>
  <c r="K36" i="81"/>
  <c r="K35" i="81"/>
  <c r="K34" i="81"/>
  <c r="K33" i="81"/>
  <c r="K32" i="81"/>
  <c r="K31" i="81"/>
  <c r="K30" i="81"/>
  <c r="K29" i="81"/>
  <c r="K28" i="81"/>
  <c r="K27" i="81"/>
  <c r="K26" i="81"/>
  <c r="K25" i="81"/>
  <c r="K24" i="81"/>
  <c r="K23" i="81"/>
  <c r="K22" i="81"/>
  <c r="K21" i="81"/>
  <c r="N20" i="81"/>
  <c r="K20" i="81"/>
  <c r="K19" i="81"/>
  <c r="K18" i="81"/>
  <c r="K17" i="81"/>
  <c r="K16" i="81"/>
  <c r="K15" i="81"/>
  <c r="K14" i="81"/>
  <c r="K13" i="81"/>
  <c r="K12" i="81"/>
  <c r="K11" i="81"/>
  <c r="K10" i="81"/>
  <c r="K9" i="81"/>
  <c r="K8" i="81"/>
  <c r="K7" i="81"/>
  <c r="K6" i="81"/>
  <c r="K5" i="81"/>
  <c r="K4" i="81"/>
  <c r="K3" i="81"/>
  <c r="O20" i="84"/>
  <c r="J96" i="83"/>
  <c r="O20" i="83"/>
  <c r="I96" i="86"/>
  <c r="Q95" i="86"/>
  <c r="P95" i="86"/>
  <c r="O95" i="86"/>
  <c r="N95" i="86"/>
  <c r="M95" i="86"/>
  <c r="L95" i="86"/>
  <c r="K95" i="86"/>
  <c r="J95" i="86"/>
  <c r="I95" i="86"/>
  <c r="H95" i="86"/>
  <c r="Q94" i="86"/>
  <c r="O94" i="86"/>
  <c r="L94" i="86"/>
  <c r="K94" i="86"/>
  <c r="J94" i="86"/>
  <c r="I94" i="86"/>
  <c r="H94" i="86"/>
  <c r="Q93" i="86"/>
  <c r="O93" i="86"/>
  <c r="L93" i="86"/>
  <c r="K93" i="86"/>
  <c r="J93" i="86"/>
  <c r="I93" i="86"/>
  <c r="H93" i="86"/>
  <c r="Q92" i="86"/>
  <c r="O92" i="86"/>
  <c r="L92" i="86"/>
  <c r="K92" i="86"/>
  <c r="J92" i="86"/>
  <c r="I92" i="86"/>
  <c r="H92" i="86"/>
  <c r="Q91" i="86"/>
  <c r="O91" i="86"/>
  <c r="L91" i="86"/>
  <c r="K91" i="86"/>
  <c r="J91" i="86"/>
  <c r="I91" i="86"/>
  <c r="H91" i="86"/>
  <c r="Q90" i="86"/>
  <c r="O90" i="86"/>
  <c r="L90" i="86"/>
  <c r="K90" i="86"/>
  <c r="J90" i="86"/>
  <c r="I90" i="86"/>
  <c r="H90" i="86"/>
  <c r="Q89" i="86"/>
  <c r="O89" i="86"/>
  <c r="L89" i="86"/>
  <c r="K89" i="86"/>
  <c r="J89" i="86"/>
  <c r="I89" i="86"/>
  <c r="H89" i="86"/>
  <c r="Q88" i="86"/>
  <c r="O88" i="86"/>
  <c r="L88" i="86"/>
  <c r="K88" i="86"/>
  <c r="J88" i="86"/>
  <c r="I88" i="86"/>
  <c r="H88" i="86"/>
  <c r="Q87" i="86"/>
  <c r="O87" i="86"/>
  <c r="L87" i="86"/>
  <c r="K87" i="86"/>
  <c r="J87" i="86"/>
  <c r="I87" i="86"/>
  <c r="H87" i="86"/>
  <c r="Q86" i="86"/>
  <c r="O86" i="86"/>
  <c r="L86" i="86"/>
  <c r="K86" i="86"/>
  <c r="J86" i="86"/>
  <c r="I86" i="86"/>
  <c r="H86" i="86"/>
  <c r="Q85" i="86"/>
  <c r="O85" i="86"/>
  <c r="L85" i="86"/>
  <c r="K85" i="86"/>
  <c r="J85" i="86"/>
  <c r="I85" i="86"/>
  <c r="H85" i="86"/>
  <c r="Q84" i="86"/>
  <c r="O84" i="86"/>
  <c r="L84" i="86"/>
  <c r="K84" i="86"/>
  <c r="J84" i="86"/>
  <c r="I84" i="86"/>
  <c r="H84" i="86"/>
  <c r="Q83" i="86"/>
  <c r="O83" i="86"/>
  <c r="L83" i="86"/>
  <c r="K83" i="86"/>
  <c r="J83" i="86"/>
  <c r="I83" i="86"/>
  <c r="H83" i="86"/>
  <c r="Q82" i="86"/>
  <c r="O82" i="86"/>
  <c r="L82" i="86"/>
  <c r="K82" i="86"/>
  <c r="J82" i="86"/>
  <c r="I82" i="86"/>
  <c r="H82" i="86"/>
  <c r="Q81" i="86"/>
  <c r="O81" i="86"/>
  <c r="L81" i="86"/>
  <c r="K81" i="86"/>
  <c r="J81" i="86"/>
  <c r="I81" i="86"/>
  <c r="H81" i="86"/>
  <c r="Q80" i="86"/>
  <c r="O80" i="86"/>
  <c r="L80" i="86"/>
  <c r="K80" i="86"/>
  <c r="J80" i="86"/>
  <c r="I80" i="86"/>
  <c r="H80" i="86"/>
  <c r="Q79" i="86"/>
  <c r="O79" i="86"/>
  <c r="L79" i="86"/>
  <c r="K79" i="86"/>
  <c r="J79" i="86"/>
  <c r="I79" i="86"/>
  <c r="H79" i="86"/>
  <c r="Q78" i="86"/>
  <c r="O78" i="86"/>
  <c r="L78" i="86"/>
  <c r="K78" i="86"/>
  <c r="J78" i="86"/>
  <c r="I78" i="86"/>
  <c r="H78" i="86"/>
  <c r="Q77" i="86"/>
  <c r="O77" i="86"/>
  <c r="L77" i="86"/>
  <c r="K77" i="86"/>
  <c r="J77" i="86"/>
  <c r="I77" i="86"/>
  <c r="H77" i="86"/>
  <c r="Q76" i="86"/>
  <c r="O76" i="86"/>
  <c r="L76" i="86"/>
  <c r="K76" i="86"/>
  <c r="J76" i="86"/>
  <c r="I76" i="86"/>
  <c r="H76" i="86"/>
  <c r="Q75" i="86"/>
  <c r="O75" i="86"/>
  <c r="L75" i="86"/>
  <c r="K75" i="86"/>
  <c r="J75" i="86"/>
  <c r="I75" i="86"/>
  <c r="H75" i="86"/>
  <c r="Q74" i="86"/>
  <c r="O74" i="86"/>
  <c r="L74" i="86"/>
  <c r="K74" i="86"/>
  <c r="J74" i="86"/>
  <c r="I74" i="86"/>
  <c r="H74" i="86"/>
  <c r="Q73" i="86"/>
  <c r="O73" i="86"/>
  <c r="L73" i="86"/>
  <c r="K73" i="86"/>
  <c r="J73" i="86"/>
  <c r="I73" i="86"/>
  <c r="H73" i="86"/>
  <c r="Q72" i="86"/>
  <c r="O72" i="86"/>
  <c r="L72" i="86"/>
  <c r="K72" i="86"/>
  <c r="J72" i="86"/>
  <c r="I72" i="86"/>
  <c r="H72" i="86"/>
  <c r="Q71" i="86"/>
  <c r="O71" i="86"/>
  <c r="L71" i="86"/>
  <c r="K71" i="86"/>
  <c r="J71" i="86"/>
  <c r="I71" i="86"/>
  <c r="H71" i="86"/>
  <c r="Q70" i="86"/>
  <c r="O70" i="86"/>
  <c r="L70" i="86"/>
  <c r="K70" i="86"/>
  <c r="J70" i="86"/>
  <c r="I70" i="86"/>
  <c r="H70" i="86"/>
  <c r="Q69" i="86"/>
  <c r="L69" i="86"/>
  <c r="K69" i="86"/>
  <c r="J69" i="86"/>
  <c r="I69" i="86"/>
  <c r="H69" i="86"/>
  <c r="Q68" i="86"/>
  <c r="O68" i="86"/>
  <c r="L68" i="86"/>
  <c r="K68" i="86"/>
  <c r="J68" i="86"/>
  <c r="I68" i="86"/>
  <c r="H68" i="86"/>
  <c r="Q67" i="86"/>
  <c r="L67" i="86"/>
  <c r="K67" i="86"/>
  <c r="J67" i="86"/>
  <c r="I67" i="86"/>
  <c r="H67" i="86"/>
  <c r="Q66" i="86"/>
  <c r="O66" i="86"/>
  <c r="L66" i="86"/>
  <c r="K66" i="86"/>
  <c r="J66" i="86"/>
  <c r="I66" i="86"/>
  <c r="H66" i="86"/>
  <c r="Q65" i="86"/>
  <c r="O65" i="86"/>
  <c r="L65" i="86"/>
  <c r="K65" i="86"/>
  <c r="J65" i="86"/>
  <c r="I65" i="86"/>
  <c r="H65" i="86"/>
  <c r="Q64" i="86"/>
  <c r="O64" i="86"/>
  <c r="L64" i="86"/>
  <c r="K64" i="86"/>
  <c r="J64" i="86"/>
  <c r="I64" i="86"/>
  <c r="H64" i="86"/>
  <c r="Q63" i="86"/>
  <c r="O63" i="86"/>
  <c r="L63" i="86"/>
  <c r="K63" i="86"/>
  <c r="J63" i="86"/>
  <c r="I63" i="86"/>
  <c r="H63" i="86"/>
  <c r="Q62" i="86"/>
  <c r="O62" i="86"/>
  <c r="L62" i="86"/>
  <c r="K62" i="86"/>
  <c r="J62" i="86"/>
  <c r="I62" i="86"/>
  <c r="H62" i="86"/>
  <c r="Q61" i="86"/>
  <c r="O61" i="86"/>
  <c r="L61" i="86"/>
  <c r="K61" i="86"/>
  <c r="J61" i="86"/>
  <c r="I61" i="86"/>
  <c r="H61" i="86"/>
  <c r="Q60" i="86"/>
  <c r="O60" i="86"/>
  <c r="L60" i="86"/>
  <c r="K60" i="86"/>
  <c r="J60" i="86"/>
  <c r="I60" i="86"/>
  <c r="H60" i="86"/>
  <c r="Q59" i="86"/>
  <c r="L59" i="86"/>
  <c r="K59" i="86"/>
  <c r="J59" i="86"/>
  <c r="I59" i="86"/>
  <c r="H59" i="86"/>
  <c r="Q58" i="86"/>
  <c r="O58" i="86"/>
  <c r="L58" i="86"/>
  <c r="K58" i="86"/>
  <c r="J58" i="86"/>
  <c r="I58" i="86"/>
  <c r="H58" i="86"/>
  <c r="Q57" i="86"/>
  <c r="O57" i="86"/>
  <c r="L57" i="86"/>
  <c r="K57" i="86"/>
  <c r="J57" i="86"/>
  <c r="I57" i="86"/>
  <c r="H57" i="86"/>
  <c r="Q56" i="86"/>
  <c r="O56" i="86"/>
  <c r="L56" i="86"/>
  <c r="K56" i="86"/>
  <c r="J56" i="86"/>
  <c r="I56" i="86"/>
  <c r="H56" i="86"/>
  <c r="Q55" i="86"/>
  <c r="O55" i="86"/>
  <c r="L55" i="86"/>
  <c r="K55" i="86"/>
  <c r="J55" i="86"/>
  <c r="I55" i="86"/>
  <c r="H55" i="86"/>
  <c r="Q54" i="86"/>
  <c r="O54" i="86"/>
  <c r="L54" i="86"/>
  <c r="K54" i="86"/>
  <c r="J54" i="86"/>
  <c r="I54" i="86"/>
  <c r="H54" i="86"/>
  <c r="Q53" i="86"/>
  <c r="O53" i="86"/>
  <c r="L53" i="86"/>
  <c r="K53" i="86"/>
  <c r="J53" i="86"/>
  <c r="I53" i="86"/>
  <c r="H53" i="86"/>
  <c r="Q52" i="86"/>
  <c r="O52" i="86"/>
  <c r="L52" i="86"/>
  <c r="K52" i="86"/>
  <c r="J52" i="86"/>
  <c r="I52" i="86"/>
  <c r="H52" i="86"/>
  <c r="Q51" i="86"/>
  <c r="O51" i="86"/>
  <c r="L51" i="86"/>
  <c r="K51" i="86"/>
  <c r="J51" i="86"/>
  <c r="I51" i="86"/>
  <c r="H51" i="86"/>
  <c r="Q50" i="86"/>
  <c r="O50" i="86"/>
  <c r="L50" i="86"/>
  <c r="K50" i="86"/>
  <c r="J50" i="86"/>
  <c r="I50" i="86"/>
  <c r="H50" i="86"/>
  <c r="Q49" i="86"/>
  <c r="O49" i="86"/>
  <c r="L49" i="86"/>
  <c r="K49" i="86"/>
  <c r="J49" i="86"/>
  <c r="I49" i="86"/>
  <c r="H49" i="86"/>
  <c r="Q48" i="86"/>
  <c r="O48" i="86"/>
  <c r="L48" i="86"/>
  <c r="K48" i="86"/>
  <c r="J48" i="86"/>
  <c r="I48" i="86"/>
  <c r="H48" i="86"/>
  <c r="Q47" i="86"/>
  <c r="O47" i="86"/>
  <c r="L47" i="86"/>
  <c r="K47" i="86"/>
  <c r="J47" i="86"/>
  <c r="I47" i="86"/>
  <c r="H47" i="86"/>
  <c r="Q46" i="86"/>
  <c r="O46" i="86"/>
  <c r="L46" i="86"/>
  <c r="K46" i="86"/>
  <c r="J46" i="86"/>
  <c r="I46" i="86"/>
  <c r="H46" i="86"/>
  <c r="Q45" i="86"/>
  <c r="O45" i="86"/>
  <c r="L45" i="86"/>
  <c r="K45" i="86"/>
  <c r="J45" i="86"/>
  <c r="I45" i="86"/>
  <c r="H45" i="86"/>
  <c r="Q44" i="86"/>
  <c r="O44" i="86"/>
  <c r="L44" i="86"/>
  <c r="K44" i="86"/>
  <c r="J44" i="86"/>
  <c r="I44" i="86"/>
  <c r="H44" i="86"/>
  <c r="Q43" i="86"/>
  <c r="O43" i="86"/>
  <c r="L43" i="86"/>
  <c r="K43" i="86"/>
  <c r="J43" i="86"/>
  <c r="I43" i="86"/>
  <c r="H43" i="86"/>
  <c r="Q42" i="86"/>
  <c r="O42" i="86"/>
  <c r="L42" i="86"/>
  <c r="K42" i="86"/>
  <c r="J42" i="86"/>
  <c r="I42" i="86"/>
  <c r="H42" i="86"/>
  <c r="Q41" i="86"/>
  <c r="O41" i="86"/>
  <c r="L41" i="86"/>
  <c r="K41" i="86"/>
  <c r="J41" i="86"/>
  <c r="I41" i="86"/>
  <c r="H41" i="86"/>
  <c r="Q40" i="86"/>
  <c r="O40" i="86"/>
  <c r="L40" i="86"/>
  <c r="K40" i="86"/>
  <c r="J40" i="86"/>
  <c r="I40" i="86"/>
  <c r="H40" i="86"/>
  <c r="Q39" i="86"/>
  <c r="O39" i="86"/>
  <c r="L39" i="86"/>
  <c r="K39" i="86"/>
  <c r="J39" i="86"/>
  <c r="I39" i="86"/>
  <c r="H39" i="86"/>
  <c r="Q38" i="86"/>
  <c r="O38" i="86"/>
  <c r="L38" i="86"/>
  <c r="K38" i="86"/>
  <c r="J38" i="86"/>
  <c r="I38" i="86"/>
  <c r="H38" i="86"/>
  <c r="Q37" i="86"/>
  <c r="O37" i="86"/>
  <c r="L37" i="86"/>
  <c r="K37" i="86"/>
  <c r="J37" i="86"/>
  <c r="I37" i="86"/>
  <c r="H37" i="86"/>
  <c r="Q36" i="86"/>
  <c r="O36" i="86"/>
  <c r="L36" i="86"/>
  <c r="K36" i="86"/>
  <c r="J36" i="86"/>
  <c r="I36" i="86"/>
  <c r="H36" i="86"/>
  <c r="Q35" i="86"/>
  <c r="O35" i="86"/>
  <c r="L35" i="86"/>
  <c r="K35" i="86"/>
  <c r="J35" i="86"/>
  <c r="I35" i="86"/>
  <c r="H35" i="86"/>
  <c r="Q34" i="86"/>
  <c r="O34" i="86"/>
  <c r="L34" i="86"/>
  <c r="K34" i="86"/>
  <c r="J34" i="86"/>
  <c r="I34" i="86"/>
  <c r="H34" i="86"/>
  <c r="Q33" i="86"/>
  <c r="O33" i="86"/>
  <c r="L33" i="86"/>
  <c r="K33" i="86"/>
  <c r="J33" i="86"/>
  <c r="I33" i="86"/>
  <c r="H33" i="86"/>
  <c r="Q32" i="86"/>
  <c r="O32" i="86"/>
  <c r="L32" i="86"/>
  <c r="K32" i="86"/>
  <c r="J32" i="86"/>
  <c r="I32" i="86"/>
  <c r="H32" i="86"/>
  <c r="Q31" i="86"/>
  <c r="O31" i="86"/>
  <c r="L31" i="86"/>
  <c r="K31" i="86"/>
  <c r="J31" i="86"/>
  <c r="I31" i="86"/>
  <c r="H31" i="86"/>
  <c r="Q30" i="86"/>
  <c r="O30" i="86"/>
  <c r="L30" i="86"/>
  <c r="K30" i="86"/>
  <c r="J30" i="86"/>
  <c r="I30" i="86"/>
  <c r="H30" i="86"/>
  <c r="Q29" i="86"/>
  <c r="O29" i="86"/>
  <c r="L29" i="86"/>
  <c r="K29" i="86"/>
  <c r="J29" i="86"/>
  <c r="I29" i="86"/>
  <c r="H29" i="86"/>
  <c r="Q28" i="86"/>
  <c r="O28" i="86"/>
  <c r="L28" i="86"/>
  <c r="K28" i="86"/>
  <c r="J28" i="86"/>
  <c r="I28" i="86"/>
  <c r="H28" i="86"/>
  <c r="Q27" i="86"/>
  <c r="O27" i="86"/>
  <c r="L27" i="86"/>
  <c r="K27" i="86"/>
  <c r="J27" i="86"/>
  <c r="I27" i="86"/>
  <c r="H27" i="86"/>
  <c r="Q26" i="86"/>
  <c r="O26" i="86"/>
  <c r="L26" i="86"/>
  <c r="K26" i="86"/>
  <c r="J26" i="86"/>
  <c r="I26" i="86"/>
  <c r="H26" i="86"/>
  <c r="Q25" i="86"/>
  <c r="L25" i="86"/>
  <c r="K25" i="86"/>
  <c r="J25" i="86"/>
  <c r="I25" i="86"/>
  <c r="H25" i="86"/>
  <c r="Q24" i="86"/>
  <c r="O24" i="86"/>
  <c r="L24" i="86"/>
  <c r="K24" i="86"/>
  <c r="J24" i="86"/>
  <c r="I24" i="86"/>
  <c r="H24" i="86"/>
  <c r="Q23" i="86"/>
  <c r="O23" i="86"/>
  <c r="L23" i="86"/>
  <c r="K23" i="86"/>
  <c r="J23" i="86"/>
  <c r="I23" i="86"/>
  <c r="H23" i="86"/>
  <c r="Q22" i="86"/>
  <c r="O22" i="86"/>
  <c r="L22" i="86"/>
  <c r="K22" i="86"/>
  <c r="J22" i="86"/>
  <c r="I22" i="86"/>
  <c r="H22" i="86"/>
  <c r="Q21" i="86"/>
  <c r="O21" i="86"/>
  <c r="L21" i="86"/>
  <c r="K21" i="86"/>
  <c r="J21" i="86"/>
  <c r="I21" i="86"/>
  <c r="H21" i="86"/>
  <c r="Q20" i="86"/>
  <c r="O20" i="86"/>
  <c r="L20" i="86"/>
  <c r="K20" i="86"/>
  <c r="J20" i="86"/>
  <c r="I20" i="86"/>
  <c r="H20" i="86"/>
  <c r="Q19" i="86"/>
  <c r="O19" i="86"/>
  <c r="L19" i="86"/>
  <c r="K19" i="86"/>
  <c r="J19" i="86"/>
  <c r="I19" i="86"/>
  <c r="H19" i="86"/>
  <c r="Q18" i="86"/>
  <c r="O18" i="86"/>
  <c r="L18" i="86"/>
  <c r="K18" i="86"/>
  <c r="J18" i="86"/>
  <c r="I18" i="86"/>
  <c r="H18" i="86"/>
  <c r="Q17" i="86"/>
  <c r="O17" i="86"/>
  <c r="L17" i="86"/>
  <c r="K17" i="86"/>
  <c r="J17" i="86"/>
  <c r="I17" i="86"/>
  <c r="H17" i="86"/>
  <c r="Q16" i="86"/>
  <c r="O16" i="86"/>
  <c r="L16" i="86"/>
  <c r="K16" i="86"/>
  <c r="J16" i="86"/>
  <c r="I16" i="86"/>
  <c r="H16" i="86"/>
  <c r="Q15" i="86"/>
  <c r="O15" i="86"/>
  <c r="L15" i="86"/>
  <c r="K15" i="86"/>
  <c r="J15" i="86"/>
  <c r="I15" i="86"/>
  <c r="H15" i="86"/>
  <c r="Q14" i="86"/>
  <c r="O14" i="86"/>
  <c r="L14" i="86"/>
  <c r="K14" i="86"/>
  <c r="J14" i="86"/>
  <c r="I14" i="86"/>
  <c r="H14" i="86"/>
  <c r="Q13" i="86"/>
  <c r="O13" i="86"/>
  <c r="L13" i="86"/>
  <c r="K13" i="86"/>
  <c r="J13" i="86"/>
  <c r="I13" i="86"/>
  <c r="H13" i="86"/>
  <c r="Q12" i="86"/>
  <c r="O12" i="86"/>
  <c r="L12" i="86"/>
  <c r="K12" i="86"/>
  <c r="J12" i="86"/>
  <c r="I12" i="86"/>
  <c r="H12" i="86"/>
  <c r="Q11" i="86"/>
  <c r="O11" i="86"/>
  <c r="L11" i="86"/>
  <c r="K11" i="86"/>
  <c r="J11" i="86"/>
  <c r="I11" i="86"/>
  <c r="H11" i="86"/>
  <c r="Q10" i="86"/>
  <c r="O10" i="86"/>
  <c r="L10" i="86"/>
  <c r="K10" i="86"/>
  <c r="J10" i="86"/>
  <c r="I10" i="86"/>
  <c r="H10" i="86"/>
  <c r="Q9" i="86"/>
  <c r="O9" i="86"/>
  <c r="L9" i="86"/>
  <c r="K9" i="86"/>
  <c r="J9" i="86"/>
  <c r="I9" i="86"/>
  <c r="H9" i="86"/>
  <c r="Q8" i="86"/>
  <c r="O8" i="86"/>
  <c r="L8" i="86"/>
  <c r="K8" i="86"/>
  <c r="J8" i="86"/>
  <c r="I8" i="86"/>
  <c r="H8" i="86"/>
  <c r="Q7" i="86"/>
  <c r="O7" i="86"/>
  <c r="L7" i="86"/>
  <c r="K7" i="86"/>
  <c r="J7" i="86"/>
  <c r="I7" i="86"/>
  <c r="H7" i="86"/>
  <c r="Q6" i="86"/>
  <c r="O6" i="86"/>
  <c r="L6" i="86"/>
  <c r="K6" i="86"/>
  <c r="J6" i="86"/>
  <c r="I6" i="86"/>
  <c r="H6" i="86"/>
  <c r="Q5" i="86"/>
  <c r="O5" i="86"/>
  <c r="L5" i="86"/>
  <c r="K5" i="86"/>
  <c r="J5" i="86"/>
  <c r="I5" i="86"/>
  <c r="H5" i="86"/>
  <c r="Q4" i="86"/>
  <c r="O4" i="86"/>
  <c r="L4" i="86"/>
  <c r="K4" i="86"/>
  <c r="J4" i="86"/>
  <c r="I4" i="86"/>
  <c r="H4" i="86"/>
  <c r="Q3" i="86"/>
  <c r="O3" i="86"/>
  <c r="L3" i="86"/>
  <c r="K3" i="86"/>
  <c r="J3" i="86"/>
  <c r="I3" i="86"/>
  <c r="H3" i="86"/>
  <c r="Q2" i="86"/>
  <c r="O2" i="86"/>
  <c r="L2" i="86"/>
  <c r="K2" i="86"/>
  <c r="J2" i="86"/>
  <c r="I2" i="86"/>
  <c r="H2" i="86"/>
  <c r="P11" i="88"/>
  <c r="N11" i="88"/>
  <c r="M11" i="88"/>
  <c r="P10" i="88"/>
  <c r="N10" i="88"/>
  <c r="M10" i="88"/>
  <c r="P9" i="88"/>
  <c r="N9" i="88"/>
  <c r="M9" i="88"/>
  <c r="P8" i="88"/>
  <c r="N8" i="88"/>
  <c r="M8" i="88"/>
  <c r="P7" i="88"/>
  <c r="N7" i="88"/>
  <c r="M7" i="88"/>
  <c r="P6" i="88"/>
  <c r="N6" i="88"/>
  <c r="M6" i="88"/>
  <c r="E38" i="90"/>
  <c r="D36" i="90"/>
  <c r="H35" i="90"/>
  <c r="H34" i="90"/>
  <c r="H33" i="90"/>
  <c r="H32" i="90"/>
  <c r="E30" i="90"/>
  <c r="D30" i="90"/>
  <c r="H29" i="90"/>
  <c r="H28" i="90"/>
  <c r="H27" i="90"/>
  <c r="H26" i="90"/>
  <c r="H25" i="90"/>
  <c r="H24" i="90"/>
  <c r="E22" i="90"/>
  <c r="D22" i="90"/>
  <c r="H21" i="90"/>
  <c r="H20" i="90"/>
  <c r="H19" i="90"/>
  <c r="H18" i="90"/>
  <c r="H17" i="90"/>
  <c r="E15" i="90"/>
  <c r="D15" i="90"/>
  <c r="H14" i="90"/>
  <c r="D14" i="90"/>
  <c r="H13" i="90"/>
  <c r="D13" i="90"/>
  <c r="H12" i="90"/>
  <c r="D12" i="90"/>
  <c r="H11" i="90"/>
  <c r="D11" i="90"/>
  <c r="H10" i="90"/>
  <c r="D10" i="90"/>
  <c r="H9" i="90"/>
  <c r="D9" i="90"/>
  <c r="E7" i="90"/>
  <c r="D7" i="90"/>
  <c r="H6" i="90"/>
  <c r="H5" i="90"/>
  <c r="H4" i="90"/>
  <c r="H3" i="90"/>
  <c r="P11" i="91"/>
  <c r="N11" i="91"/>
  <c r="M11" i="91"/>
  <c r="P10" i="91"/>
  <c r="N10" i="91"/>
  <c r="M10" i="91"/>
  <c r="P9" i="91"/>
  <c r="N9" i="91"/>
  <c r="M9" i="91"/>
  <c r="P8" i="91"/>
  <c r="N8" i="91"/>
  <c r="M8" i="91"/>
  <c r="P7" i="91"/>
  <c r="N7" i="91"/>
  <c r="M7" i="91"/>
  <c r="P6" i="91"/>
  <c r="N6" i="91"/>
  <c r="M6" i="91"/>
  <c r="D40" i="92"/>
  <c r="D39" i="92"/>
  <c r="E36" i="92"/>
  <c r="D35" i="92"/>
  <c r="N34" i="92"/>
  <c r="L34" i="92"/>
  <c r="K34" i="92"/>
  <c r="J34" i="92"/>
  <c r="I34" i="92"/>
  <c r="N33" i="92"/>
  <c r="L33" i="92"/>
  <c r="K33" i="92"/>
  <c r="J33" i="92"/>
  <c r="I33" i="92"/>
  <c r="N32" i="92"/>
  <c r="L32" i="92"/>
  <c r="K32" i="92"/>
  <c r="J32" i="92"/>
  <c r="I32" i="92"/>
  <c r="N31" i="92"/>
  <c r="L31" i="92"/>
  <c r="K31" i="92"/>
  <c r="J31" i="92"/>
  <c r="I31" i="92"/>
  <c r="N30" i="92"/>
  <c r="L30" i="92"/>
  <c r="K30" i="92"/>
  <c r="J30" i="92"/>
  <c r="I30" i="92"/>
  <c r="N29" i="92"/>
  <c r="L29" i="92"/>
  <c r="K29" i="92"/>
  <c r="J29" i="92"/>
  <c r="I29" i="92"/>
  <c r="D27" i="92"/>
  <c r="N26" i="92"/>
  <c r="L26" i="92"/>
  <c r="K26" i="92"/>
  <c r="J26" i="92"/>
  <c r="I26" i="92"/>
  <c r="N25" i="92"/>
  <c r="L25" i="92"/>
  <c r="K25" i="92"/>
  <c r="J25" i="92"/>
  <c r="I25" i="92"/>
  <c r="N24" i="92"/>
  <c r="L24" i="92"/>
  <c r="K24" i="92"/>
  <c r="J24" i="92"/>
  <c r="I24" i="92"/>
  <c r="N23" i="92"/>
  <c r="L23" i="92"/>
  <c r="K23" i="92"/>
  <c r="J23" i="92"/>
  <c r="I23" i="92"/>
  <c r="N22" i="92"/>
  <c r="L22" i="92"/>
  <c r="K22" i="92"/>
  <c r="J22" i="92"/>
  <c r="I22" i="92"/>
  <c r="D20" i="92"/>
  <c r="N19" i="92"/>
  <c r="L19" i="92"/>
  <c r="K19" i="92"/>
  <c r="J19" i="92"/>
  <c r="I19" i="92"/>
  <c r="N18" i="92"/>
  <c r="L18" i="92"/>
  <c r="K18" i="92"/>
  <c r="J18" i="92"/>
  <c r="I18" i="92"/>
  <c r="N17" i="92"/>
  <c r="L17" i="92"/>
  <c r="K17" i="92"/>
  <c r="J17" i="92"/>
  <c r="I17" i="92"/>
  <c r="N16" i="92"/>
  <c r="L16" i="92"/>
  <c r="K16" i="92"/>
  <c r="J16" i="92"/>
  <c r="I16" i="92"/>
  <c r="N15" i="92"/>
  <c r="L15" i="92"/>
  <c r="K15" i="92"/>
  <c r="J15" i="92"/>
  <c r="I15" i="92"/>
  <c r="N14" i="92"/>
  <c r="L14" i="92"/>
  <c r="K14" i="92"/>
  <c r="J14" i="92"/>
  <c r="I14" i="92"/>
  <c r="D12" i="92"/>
  <c r="N11" i="92"/>
  <c r="L11" i="92"/>
  <c r="K11" i="92"/>
  <c r="J11" i="92"/>
  <c r="I11" i="92"/>
  <c r="N10" i="92"/>
  <c r="L10" i="92"/>
  <c r="K10" i="92"/>
  <c r="J10" i="92"/>
  <c r="I10" i="92"/>
  <c r="N9" i="92"/>
  <c r="L9" i="92"/>
  <c r="K9" i="92"/>
  <c r="J9" i="92"/>
  <c r="I9" i="92"/>
  <c r="N8" i="92"/>
  <c r="L8" i="92"/>
  <c r="K8" i="92"/>
  <c r="J8" i="92"/>
  <c r="I8" i="92"/>
  <c r="D6" i="92"/>
  <c r="N5" i="92"/>
  <c r="L5" i="92"/>
  <c r="K5" i="92"/>
  <c r="J5" i="92"/>
  <c r="I5" i="92"/>
  <c r="N4" i="92"/>
  <c r="L4" i="92"/>
  <c r="K4" i="92"/>
  <c r="J4" i="92"/>
  <c r="I4" i="92"/>
  <c r="N3" i="92"/>
  <c r="L3" i="92"/>
  <c r="K3" i="92"/>
  <c r="J3" i="92"/>
  <c r="I3" i="92"/>
  <c r="N2" i="92"/>
  <c r="L2" i="92"/>
  <c r="K2" i="92"/>
  <c r="J2" i="92"/>
  <c r="I2" i="92"/>
  <c r="G35" i="94"/>
  <c r="G34" i="94"/>
  <c r="G33" i="94"/>
  <c r="G32" i="94"/>
  <c r="G31" i="94"/>
  <c r="G28" i="94"/>
  <c r="G27" i="94"/>
  <c r="G26" i="94"/>
  <c r="G25" i="94"/>
  <c r="G24" i="94"/>
  <c r="G23" i="94"/>
  <c r="G20" i="94"/>
  <c r="G19" i="94"/>
  <c r="G18" i="94"/>
  <c r="G17" i="94"/>
  <c r="G14" i="94"/>
  <c r="G13" i="94"/>
  <c r="G12" i="94"/>
  <c r="G11" i="94"/>
  <c r="G8" i="94"/>
  <c r="G7" i="94"/>
  <c r="G6" i="94"/>
  <c r="G5" i="94"/>
  <c r="G4" i="94"/>
  <c r="G3" i="94"/>
  <c r="J29" i="95"/>
  <c r="J28" i="95"/>
  <c r="J27" i="95"/>
  <c r="J26" i="95"/>
  <c r="J25" i="95"/>
  <c r="J24" i="95"/>
  <c r="D22" i="95"/>
  <c r="J21" i="95"/>
  <c r="J20" i="95"/>
  <c r="J19" i="95"/>
  <c r="J18" i="95"/>
  <c r="J17" i="95"/>
  <c r="D15" i="95"/>
  <c r="D7" i="95"/>
  <c r="J29" i="96"/>
  <c r="J28" i="96"/>
  <c r="J27" i="96"/>
  <c r="J26" i="96"/>
  <c r="J25" i="96"/>
  <c r="J24" i="96"/>
  <c r="D22" i="96"/>
  <c r="J21" i="96"/>
  <c r="J20" i="96"/>
  <c r="J19" i="96"/>
  <c r="J18" i="96"/>
  <c r="J17" i="96"/>
  <c r="D15" i="96"/>
  <c r="J14" i="96"/>
  <c r="J13" i="96"/>
  <c r="J12" i="96"/>
  <c r="J11" i="96"/>
  <c r="J10" i="96"/>
  <c r="J9" i="96"/>
  <c r="D7" i="96"/>
  <c r="J6" i="96"/>
  <c r="J5" i="96"/>
  <c r="J4" i="96"/>
  <c r="J3" i="96"/>
  <c r="P11" i="99"/>
  <c r="N11" i="99"/>
  <c r="M11" i="99"/>
  <c r="P10" i="99"/>
  <c r="N10" i="99"/>
  <c r="M10" i="99"/>
  <c r="P9" i="99"/>
  <c r="N9" i="99"/>
  <c r="M9" i="99"/>
  <c r="P8" i="99"/>
  <c r="N8" i="99"/>
  <c r="M8" i="99"/>
  <c r="P7" i="99"/>
  <c r="N7" i="99"/>
  <c r="M7" i="99"/>
  <c r="P6" i="99"/>
  <c r="N6" i="99"/>
  <c r="M6" i="99"/>
  <c r="M22" i="98"/>
  <c r="L22" i="98"/>
  <c r="K22" i="98"/>
  <c r="M21" i="98"/>
  <c r="L21" i="98"/>
  <c r="K21" i="98"/>
  <c r="M20" i="98"/>
  <c r="L20" i="98"/>
  <c r="K20" i="98"/>
  <c r="M19" i="98"/>
  <c r="L19" i="98"/>
  <c r="K19" i="98"/>
  <c r="M18" i="98"/>
  <c r="L18" i="98"/>
  <c r="K18" i="98"/>
  <c r="M17" i="98"/>
  <c r="L17" i="98"/>
  <c r="K17" i="98"/>
  <c r="M14" i="98"/>
  <c r="L14" i="98"/>
  <c r="K14" i="98"/>
  <c r="M13" i="98"/>
  <c r="L13" i="98"/>
  <c r="K13" i="98"/>
  <c r="M12" i="98"/>
  <c r="L12" i="98"/>
  <c r="K12" i="98"/>
  <c r="M11" i="98"/>
  <c r="L11" i="98"/>
  <c r="K11" i="98"/>
  <c r="R8" i="98"/>
  <c r="Q8" i="98"/>
  <c r="P8" i="98"/>
  <c r="M8" i="98"/>
  <c r="L8" i="98"/>
  <c r="K8" i="98"/>
  <c r="R7" i="98"/>
  <c r="Q7" i="98"/>
  <c r="P7" i="98"/>
  <c r="M7" i="98"/>
  <c r="L7" i="98"/>
  <c r="K7" i="98"/>
  <c r="R6" i="98"/>
  <c r="Q6" i="98"/>
  <c r="P6" i="98"/>
  <c r="M6" i="98"/>
  <c r="L6" i="98"/>
  <c r="K6" i="98"/>
  <c r="R5" i="98"/>
  <c r="Q5" i="98"/>
  <c r="P5" i="98"/>
  <c r="M5" i="98"/>
  <c r="L5" i="98"/>
  <c r="K5" i="98"/>
  <c r="R4" i="98"/>
  <c r="Q4" i="98"/>
  <c r="P4" i="98"/>
  <c r="M4" i="98"/>
  <c r="L4" i="98"/>
  <c r="K4" i="98"/>
  <c r="R3" i="98"/>
  <c r="Q3" i="98"/>
  <c r="P3" i="98"/>
  <c r="M3" i="98"/>
  <c r="L3" i="98"/>
  <c r="K3" i="98"/>
  <c r="H31" i="97"/>
  <c r="F31" i="97"/>
  <c r="H30" i="97"/>
  <c r="F30" i="97"/>
  <c r="E30" i="97"/>
  <c r="L29" i="97"/>
  <c r="J29" i="97"/>
  <c r="L28" i="97"/>
  <c r="J28" i="97"/>
  <c r="L27" i="97"/>
  <c r="J27" i="97"/>
  <c r="L26" i="97"/>
  <c r="J26" i="97"/>
  <c r="L25" i="97"/>
  <c r="J25" i="97"/>
  <c r="L24" i="97"/>
  <c r="J24" i="97"/>
  <c r="H22" i="97"/>
  <c r="F22" i="97"/>
  <c r="E22" i="97"/>
  <c r="L21" i="97"/>
  <c r="J21" i="97"/>
  <c r="L20" i="97"/>
  <c r="J20" i="97"/>
  <c r="L19" i="97"/>
  <c r="J19" i="97"/>
  <c r="L18" i="97"/>
  <c r="J18" i="97"/>
  <c r="L17" i="97"/>
  <c r="J17" i="97"/>
  <c r="H15" i="97"/>
  <c r="F15" i="97"/>
  <c r="E15" i="97"/>
  <c r="L14" i="97"/>
  <c r="J14" i="97"/>
  <c r="L13" i="97"/>
  <c r="J13" i="97"/>
  <c r="L12" i="97"/>
  <c r="J12" i="97"/>
  <c r="L11" i="97"/>
  <c r="J11" i="97"/>
  <c r="L10" i="97"/>
  <c r="J10" i="97"/>
  <c r="L9" i="97"/>
  <c r="J9" i="97"/>
  <c r="H7" i="97"/>
  <c r="F7" i="97"/>
  <c r="E7" i="97"/>
  <c r="L6" i="97"/>
  <c r="J6" i="97"/>
  <c r="L5" i="97"/>
  <c r="J5" i="97"/>
  <c r="L4" i="97"/>
  <c r="J4" i="97"/>
  <c r="L3" i="97"/>
  <c r="J3" i="97"/>
  <c r="H31" i="100"/>
  <c r="F31" i="100"/>
  <c r="H30" i="100"/>
  <c r="F30" i="100"/>
  <c r="E30" i="100"/>
  <c r="N29" i="100"/>
  <c r="L29" i="100"/>
  <c r="J29" i="100"/>
  <c r="N28" i="100"/>
  <c r="L28" i="100"/>
  <c r="J28" i="100"/>
  <c r="N27" i="100"/>
  <c r="L27" i="100"/>
  <c r="J27" i="100"/>
  <c r="N26" i="100"/>
  <c r="L26" i="100"/>
  <c r="J26" i="100"/>
  <c r="N25" i="100"/>
  <c r="L25" i="100"/>
  <c r="J25" i="100"/>
  <c r="N24" i="100"/>
  <c r="L24" i="100"/>
  <c r="J24" i="100"/>
  <c r="H22" i="100"/>
  <c r="F22" i="100"/>
  <c r="E22" i="100"/>
  <c r="N21" i="100"/>
  <c r="L21" i="100"/>
  <c r="J21" i="100"/>
  <c r="N20" i="100"/>
  <c r="L20" i="100"/>
  <c r="J20" i="100"/>
  <c r="N19" i="100"/>
  <c r="L19" i="100"/>
  <c r="J19" i="100"/>
  <c r="N18" i="100"/>
  <c r="L18" i="100"/>
  <c r="J18" i="100"/>
  <c r="N17" i="100"/>
  <c r="L17" i="100"/>
  <c r="J17" i="100"/>
  <c r="H15" i="100"/>
  <c r="F15" i="100"/>
  <c r="E15" i="100"/>
  <c r="Q14" i="100"/>
  <c r="N14" i="100"/>
  <c r="L14" i="100"/>
  <c r="J14" i="100"/>
  <c r="Q13" i="100"/>
  <c r="N13" i="100"/>
  <c r="L13" i="100"/>
  <c r="J13" i="100"/>
  <c r="Q12" i="100"/>
  <c r="N12" i="100"/>
  <c r="L12" i="100"/>
  <c r="J12" i="100"/>
  <c r="Q11" i="100"/>
  <c r="N11" i="100"/>
  <c r="L11" i="100"/>
  <c r="J11" i="100"/>
  <c r="Q10" i="100"/>
  <c r="N10" i="100"/>
  <c r="L10" i="100"/>
  <c r="J10" i="100"/>
  <c r="Q9" i="100"/>
  <c r="N9" i="100"/>
  <c r="L9" i="100"/>
  <c r="J9" i="100"/>
  <c r="H7" i="100"/>
  <c r="F7" i="100"/>
  <c r="E7" i="100"/>
  <c r="Q6" i="100"/>
  <c r="N6" i="100"/>
  <c r="L6" i="100"/>
  <c r="J6" i="100"/>
  <c r="Q5" i="100"/>
  <c r="N5" i="100"/>
  <c r="L5" i="100"/>
  <c r="J5" i="100"/>
  <c r="Q4" i="100"/>
  <c r="N4" i="100"/>
  <c r="L4" i="100"/>
  <c r="J4" i="100"/>
  <c r="Q3" i="100"/>
  <c r="N3" i="100"/>
  <c r="L3" i="100"/>
  <c r="J3" i="100"/>
  <c r="E127" i="76"/>
  <c r="E126" i="76"/>
  <c r="E125" i="76"/>
  <c r="E124" i="76"/>
  <c r="E123" i="76"/>
  <c r="E122" i="76"/>
  <c r="E121" i="76"/>
  <c r="E120" i="76"/>
  <c r="E119" i="76"/>
  <c r="E118" i="76"/>
  <c r="E117" i="76"/>
  <c r="E116" i="76"/>
  <c r="E115" i="76"/>
  <c r="E114" i="76"/>
  <c r="E113" i="76"/>
  <c r="E112" i="76"/>
  <c r="E111" i="76"/>
  <c r="E110" i="76"/>
  <c r="E109" i="76"/>
  <c r="E108" i="76"/>
  <c r="E105" i="76"/>
  <c r="E104" i="76"/>
  <c r="E102" i="76"/>
  <c r="E100" i="76"/>
  <c r="E99" i="76"/>
  <c r="E97" i="76"/>
  <c r="E95" i="76"/>
  <c r="E94" i="76"/>
  <c r="E92" i="76"/>
  <c r="E90" i="76"/>
  <c r="E89" i="76"/>
  <c r="E88" i="76"/>
  <c r="E87" i="76"/>
  <c r="E86" i="76"/>
  <c r="E85" i="76"/>
  <c r="E84" i="76"/>
  <c r="E83" i="76"/>
  <c r="E82" i="76"/>
  <c r="E81" i="76"/>
  <c r="E80" i="76"/>
  <c r="E79" i="76"/>
  <c r="E78" i="76"/>
  <c r="E77" i="76"/>
  <c r="E76" i="76"/>
  <c r="E74" i="76"/>
  <c r="E73" i="76"/>
  <c r="E72" i="76"/>
  <c r="E71" i="76"/>
  <c r="E70" i="76"/>
  <c r="E69" i="76"/>
  <c r="E68" i="76"/>
  <c r="E67" i="76"/>
  <c r="E66" i="76"/>
  <c r="E65" i="76"/>
  <c r="E63" i="76"/>
  <c r="E62" i="76"/>
  <c r="E61" i="76"/>
  <c r="E60" i="76"/>
  <c r="E59" i="76"/>
  <c r="E58" i="76"/>
  <c r="E57" i="76"/>
  <c r="E56" i="76"/>
  <c r="E55" i="76"/>
  <c r="E54" i="76"/>
  <c r="AJ49" i="76"/>
  <c r="AI49" i="76"/>
  <c r="AH49" i="76"/>
  <c r="AG49" i="76"/>
  <c r="AF48" i="76"/>
  <c r="AC48" i="76"/>
  <c r="AB48" i="76"/>
  <c r="AA48" i="76"/>
  <c r="Z48" i="76"/>
  <c r="Y48" i="76"/>
  <c r="X48" i="76"/>
  <c r="W48" i="76"/>
  <c r="V48" i="76"/>
  <c r="U48" i="76"/>
  <c r="T48" i="76"/>
  <c r="Q48" i="76"/>
  <c r="P48" i="76"/>
  <c r="O48" i="76"/>
  <c r="N48" i="76"/>
  <c r="I48" i="76"/>
  <c r="AF47" i="76"/>
  <c r="AC47" i="76"/>
  <c r="AB47" i="76"/>
  <c r="AA47" i="76"/>
  <c r="Z47" i="76"/>
  <c r="Y47" i="76"/>
  <c r="X47" i="76"/>
  <c r="W47" i="76"/>
  <c r="V47" i="76"/>
  <c r="U47" i="76"/>
  <c r="T47" i="76"/>
  <c r="Q47" i="76"/>
  <c r="P47" i="76"/>
  <c r="O47" i="76"/>
  <c r="N47" i="76"/>
  <c r="I47" i="76"/>
  <c r="AF46" i="76"/>
  <c r="AC46" i="76"/>
  <c r="AB46" i="76"/>
  <c r="AA46" i="76"/>
  <c r="Z46" i="76"/>
  <c r="Y46" i="76"/>
  <c r="X46" i="76"/>
  <c r="W46" i="76"/>
  <c r="V46" i="76"/>
  <c r="U46" i="76"/>
  <c r="T46" i="76"/>
  <c r="Q46" i="76"/>
  <c r="P46" i="76"/>
  <c r="O46" i="76"/>
  <c r="N46" i="76"/>
  <c r="I46" i="76"/>
  <c r="AF45" i="76"/>
  <c r="AC45" i="76"/>
  <c r="AB45" i="76"/>
  <c r="AA45" i="76"/>
  <c r="Z45" i="76"/>
  <c r="Y45" i="76"/>
  <c r="X45" i="76"/>
  <c r="W45" i="76"/>
  <c r="V45" i="76"/>
  <c r="U45" i="76"/>
  <c r="T45" i="76"/>
  <c r="Q45" i="76"/>
  <c r="P45" i="76"/>
  <c r="O45" i="76"/>
  <c r="N45" i="76"/>
  <c r="I45" i="76"/>
  <c r="AF44" i="76"/>
  <c r="AC44" i="76"/>
  <c r="AB44" i="76"/>
  <c r="AA44" i="76"/>
  <c r="Z44" i="76"/>
  <c r="Y44" i="76"/>
  <c r="X44" i="76"/>
  <c r="W44" i="76"/>
  <c r="V44" i="76"/>
  <c r="U44" i="76"/>
  <c r="T44" i="76"/>
  <c r="Q44" i="76"/>
  <c r="P44" i="76"/>
  <c r="O44" i="76"/>
  <c r="N44" i="76"/>
  <c r="I44" i="76"/>
  <c r="AF43" i="76"/>
  <c r="AC43" i="76"/>
  <c r="AB43" i="76"/>
  <c r="AA43" i="76"/>
  <c r="Z43" i="76"/>
  <c r="Y43" i="76"/>
  <c r="X43" i="76"/>
  <c r="W43" i="76"/>
  <c r="V43" i="76"/>
  <c r="U43" i="76"/>
  <c r="T43" i="76"/>
  <c r="Q43" i="76"/>
  <c r="P43" i="76"/>
  <c r="O43" i="76"/>
  <c r="N43" i="76"/>
  <c r="I43" i="76"/>
  <c r="AF42" i="76"/>
  <c r="AC42" i="76"/>
  <c r="AB42" i="76"/>
  <c r="AA42" i="76"/>
  <c r="Z42" i="76"/>
  <c r="Y42" i="76"/>
  <c r="X42" i="76"/>
  <c r="W42" i="76"/>
  <c r="V42" i="76"/>
  <c r="U42" i="76"/>
  <c r="T42" i="76"/>
  <c r="Q42" i="76"/>
  <c r="P42" i="76"/>
  <c r="O42" i="76"/>
  <c r="N42" i="76"/>
  <c r="I42" i="76"/>
  <c r="AF41" i="76"/>
  <c r="AC41" i="76"/>
  <c r="AB41" i="76"/>
  <c r="AA41" i="76"/>
  <c r="Z41" i="76"/>
  <c r="Y41" i="76"/>
  <c r="X41" i="76"/>
  <c r="W41" i="76"/>
  <c r="V41" i="76"/>
  <c r="U41" i="76"/>
  <c r="T41" i="76"/>
  <c r="Q41" i="76"/>
  <c r="P41" i="76"/>
  <c r="O41" i="76"/>
  <c r="N41" i="76"/>
  <c r="I41" i="76"/>
  <c r="AF40" i="76"/>
  <c r="AC40" i="76"/>
  <c r="AB40" i="76"/>
  <c r="AA40" i="76"/>
  <c r="Z40" i="76"/>
  <c r="Y40" i="76"/>
  <c r="X40" i="76"/>
  <c r="W40" i="76"/>
  <c r="V40" i="76"/>
  <c r="U40" i="76"/>
  <c r="T40" i="76"/>
  <c r="Q40" i="76"/>
  <c r="P40" i="76"/>
  <c r="O40" i="76"/>
  <c r="N40" i="76"/>
  <c r="I40" i="76"/>
  <c r="AF39" i="76"/>
  <c r="AC39" i="76"/>
  <c r="AB39" i="76"/>
  <c r="AA39" i="76"/>
  <c r="Z39" i="76"/>
  <c r="Y39" i="76"/>
  <c r="X39" i="76"/>
  <c r="W39" i="76"/>
  <c r="V39" i="76"/>
  <c r="U39" i="76"/>
  <c r="T39" i="76"/>
  <c r="Q39" i="76"/>
  <c r="P39" i="76"/>
  <c r="O39" i="76"/>
  <c r="N39" i="76"/>
  <c r="I39" i="76"/>
  <c r="AF38" i="76"/>
  <c r="AC38" i="76"/>
  <c r="AB38" i="76"/>
  <c r="AA38" i="76"/>
  <c r="Z38" i="76"/>
  <c r="Y38" i="76"/>
  <c r="X38" i="76"/>
  <c r="W38" i="76"/>
  <c r="V38" i="76"/>
  <c r="U38" i="76"/>
  <c r="T38" i="76"/>
  <c r="Q38" i="76"/>
  <c r="P38" i="76"/>
  <c r="O38" i="76"/>
  <c r="N38" i="76"/>
  <c r="I38" i="76"/>
  <c r="AF37" i="76"/>
  <c r="AC37" i="76"/>
  <c r="AB37" i="76"/>
  <c r="AA37" i="76"/>
  <c r="Z37" i="76"/>
  <c r="Y37" i="76"/>
  <c r="X37" i="76"/>
  <c r="W37" i="76"/>
  <c r="V37" i="76"/>
  <c r="U37" i="76"/>
  <c r="T37" i="76"/>
  <c r="Q37" i="76"/>
  <c r="P37" i="76"/>
  <c r="O37" i="76"/>
  <c r="N37" i="76"/>
  <c r="I37" i="76"/>
  <c r="AF36" i="76"/>
  <c r="AC36" i="76"/>
  <c r="AB36" i="76"/>
  <c r="AA36" i="76"/>
  <c r="Z36" i="76"/>
  <c r="Y36" i="76"/>
  <c r="X36" i="76"/>
  <c r="W36" i="76"/>
  <c r="V36" i="76"/>
  <c r="U36" i="76"/>
  <c r="T36" i="76"/>
  <c r="Q36" i="76"/>
  <c r="P36" i="76"/>
  <c r="O36" i="76"/>
  <c r="N36" i="76"/>
  <c r="I36" i="76"/>
  <c r="AF35" i="76"/>
  <c r="AC35" i="76"/>
  <c r="AB35" i="76"/>
  <c r="AA35" i="76"/>
  <c r="Z35" i="76"/>
  <c r="Y35" i="76"/>
  <c r="X35" i="76"/>
  <c r="W35" i="76"/>
  <c r="V35" i="76"/>
  <c r="U35" i="76"/>
  <c r="T35" i="76"/>
  <c r="Q35" i="76"/>
  <c r="P35" i="76"/>
  <c r="O35" i="76"/>
  <c r="N35" i="76"/>
  <c r="I35" i="76"/>
  <c r="AF34" i="76"/>
  <c r="AC34" i="76"/>
  <c r="AB34" i="76"/>
  <c r="AA34" i="76"/>
  <c r="Z34" i="76"/>
  <c r="Y34" i="76"/>
  <c r="X34" i="76"/>
  <c r="W34" i="76"/>
  <c r="V34" i="76"/>
  <c r="U34" i="76"/>
  <c r="T34" i="76"/>
  <c r="Q34" i="76"/>
  <c r="P34" i="76"/>
  <c r="O34" i="76"/>
  <c r="N34" i="76"/>
  <c r="I34" i="76"/>
  <c r="AF33" i="76"/>
  <c r="AC33" i="76"/>
  <c r="AB33" i="76"/>
  <c r="AA33" i="76"/>
  <c r="Z33" i="76"/>
  <c r="Y33" i="76"/>
  <c r="X33" i="76"/>
  <c r="W33" i="76"/>
  <c r="V33" i="76"/>
  <c r="U33" i="76"/>
  <c r="T33" i="76"/>
  <c r="Q33" i="76"/>
  <c r="P33" i="76"/>
  <c r="O33" i="76"/>
  <c r="N33" i="76"/>
  <c r="I33" i="76"/>
  <c r="AF32" i="76"/>
  <c r="AC32" i="76"/>
  <c r="AB32" i="76"/>
  <c r="AA32" i="76"/>
  <c r="Z32" i="76"/>
  <c r="Y32" i="76"/>
  <c r="X32" i="76"/>
  <c r="W32" i="76"/>
  <c r="V32" i="76"/>
  <c r="U32" i="76"/>
  <c r="T32" i="76"/>
  <c r="Q32" i="76"/>
  <c r="P32" i="76"/>
  <c r="O32" i="76"/>
  <c r="N32" i="76"/>
  <c r="I32" i="76"/>
  <c r="AF31" i="76"/>
  <c r="AC31" i="76"/>
  <c r="AB31" i="76"/>
  <c r="AA31" i="76"/>
  <c r="Z31" i="76"/>
  <c r="Y31" i="76"/>
  <c r="X31" i="76"/>
  <c r="W31" i="76"/>
  <c r="V31" i="76"/>
  <c r="U31" i="76"/>
  <c r="T31" i="76"/>
  <c r="Q31" i="76"/>
  <c r="P31" i="76"/>
  <c r="O31" i="76"/>
  <c r="N31" i="76"/>
  <c r="I31" i="76"/>
  <c r="AF30" i="76"/>
  <c r="AC30" i="76"/>
  <c r="AB30" i="76"/>
  <c r="AA30" i="76"/>
  <c r="Z30" i="76"/>
  <c r="Y30" i="76"/>
  <c r="X30" i="76"/>
  <c r="W30" i="76"/>
  <c r="V30" i="76"/>
  <c r="U30" i="76"/>
  <c r="T30" i="76"/>
  <c r="Q30" i="76"/>
  <c r="P30" i="76"/>
  <c r="O30" i="76"/>
  <c r="N30" i="76"/>
  <c r="I30" i="76"/>
  <c r="AF29" i="76"/>
  <c r="AC29" i="76"/>
  <c r="AB29" i="76"/>
  <c r="AA29" i="76"/>
  <c r="Z29" i="76"/>
  <c r="Y29" i="76"/>
  <c r="X29" i="76"/>
  <c r="W29" i="76"/>
  <c r="V29" i="76"/>
  <c r="U29" i="76"/>
  <c r="T29" i="76"/>
  <c r="Q29" i="76"/>
  <c r="P29" i="76"/>
  <c r="O29" i="76"/>
  <c r="N29" i="76"/>
  <c r="I29" i="76"/>
  <c r="AF28" i="76"/>
  <c r="AC28" i="76"/>
  <c r="AB28" i="76"/>
  <c r="AA28" i="76"/>
  <c r="Z28" i="76"/>
  <c r="Y28" i="76"/>
  <c r="X28" i="76"/>
  <c r="W28" i="76"/>
  <c r="V28" i="76"/>
  <c r="U28" i="76"/>
  <c r="T28" i="76"/>
  <c r="Q28" i="76"/>
  <c r="P28" i="76"/>
  <c r="O28" i="76"/>
  <c r="N28" i="76"/>
  <c r="I28" i="76"/>
  <c r="AF27" i="76"/>
  <c r="AC27" i="76"/>
  <c r="AB27" i="76"/>
  <c r="AA27" i="76"/>
  <c r="Z27" i="76"/>
  <c r="Y27" i="76"/>
  <c r="X27" i="76"/>
  <c r="W27" i="76"/>
  <c r="V27" i="76"/>
  <c r="U27" i="76"/>
  <c r="T27" i="76"/>
  <c r="Q27" i="76"/>
  <c r="P27" i="76"/>
  <c r="O27" i="76"/>
  <c r="N27" i="76"/>
  <c r="I27" i="76"/>
  <c r="AF26" i="76"/>
  <c r="AC26" i="76"/>
  <c r="AB26" i="76"/>
  <c r="AA26" i="76"/>
  <c r="Z26" i="76"/>
  <c r="Y26" i="76"/>
  <c r="X26" i="76"/>
  <c r="W26" i="76"/>
  <c r="V26" i="76"/>
  <c r="U26" i="76"/>
  <c r="T26" i="76"/>
  <c r="Q26" i="76"/>
  <c r="P26" i="76"/>
  <c r="O26" i="76"/>
  <c r="N26" i="76"/>
  <c r="I26" i="76"/>
  <c r="AF25" i="76"/>
  <c r="AC25" i="76"/>
  <c r="AB25" i="76"/>
  <c r="AA25" i="76"/>
  <c r="Z25" i="76"/>
  <c r="Y25" i="76"/>
  <c r="X25" i="76"/>
  <c r="W25" i="76"/>
  <c r="V25" i="76"/>
  <c r="U25" i="76"/>
  <c r="T25" i="76"/>
  <c r="Q25" i="76"/>
  <c r="P25" i="76"/>
  <c r="O25" i="76"/>
  <c r="N25" i="76"/>
  <c r="I25" i="76"/>
  <c r="AF24" i="76"/>
  <c r="AC24" i="76"/>
  <c r="AB24" i="76"/>
  <c r="AA24" i="76"/>
  <c r="Z24" i="76"/>
  <c r="Y24" i="76"/>
  <c r="X24" i="76"/>
  <c r="W24" i="76"/>
  <c r="V24" i="76"/>
  <c r="U24" i="76"/>
  <c r="T24" i="76"/>
  <c r="Q24" i="76"/>
  <c r="P24" i="76"/>
  <c r="O24" i="76"/>
  <c r="N24" i="76"/>
  <c r="I24" i="76"/>
  <c r="AF23" i="76"/>
  <c r="AC23" i="76"/>
  <c r="AB23" i="76"/>
  <c r="AA23" i="76"/>
  <c r="Z23" i="76"/>
  <c r="Y23" i="76"/>
  <c r="X23" i="76"/>
  <c r="W23" i="76"/>
  <c r="V23" i="76"/>
  <c r="U23" i="76"/>
  <c r="T23" i="76"/>
  <c r="Q23" i="76"/>
  <c r="P23" i="76"/>
  <c r="O23" i="76"/>
  <c r="N23" i="76"/>
  <c r="I23" i="76"/>
  <c r="AF22" i="76"/>
  <c r="AC22" i="76"/>
  <c r="AB22" i="76"/>
  <c r="AA22" i="76"/>
  <c r="Z22" i="76"/>
  <c r="Y22" i="76"/>
  <c r="X22" i="76"/>
  <c r="W22" i="76"/>
  <c r="V22" i="76"/>
  <c r="U22" i="76"/>
  <c r="T22" i="76"/>
  <c r="Q22" i="76"/>
  <c r="P22" i="76"/>
  <c r="O22" i="76"/>
  <c r="N22" i="76"/>
  <c r="I22" i="76"/>
  <c r="AF21" i="76"/>
  <c r="AC21" i="76"/>
  <c r="AB21" i="76"/>
  <c r="AA21" i="76"/>
  <c r="Z21" i="76"/>
  <c r="Y21" i="76"/>
  <c r="X21" i="76"/>
  <c r="W21" i="76"/>
  <c r="V21" i="76"/>
  <c r="U21" i="76"/>
  <c r="T21" i="76"/>
  <c r="Q21" i="76"/>
  <c r="P21" i="76"/>
  <c r="O21" i="76"/>
  <c r="N21" i="76"/>
  <c r="I21" i="76"/>
  <c r="AF20" i="76"/>
  <c r="AC20" i="76"/>
  <c r="AB20" i="76"/>
  <c r="AA20" i="76"/>
  <c r="Z20" i="76"/>
  <c r="Y20" i="76"/>
  <c r="X20" i="76"/>
  <c r="W20" i="76"/>
  <c r="V20" i="76"/>
  <c r="U20" i="76"/>
  <c r="T20" i="76"/>
  <c r="Q20" i="76"/>
  <c r="P20" i="76"/>
  <c r="O20" i="76"/>
  <c r="N20" i="76"/>
  <c r="I20" i="76"/>
  <c r="AF19" i="76"/>
  <c r="AC19" i="76"/>
  <c r="AB19" i="76"/>
  <c r="AA19" i="76"/>
  <c r="Z19" i="76"/>
  <c r="Y19" i="76"/>
  <c r="X19" i="76"/>
  <c r="W19" i="76"/>
  <c r="V19" i="76"/>
  <c r="U19" i="76"/>
  <c r="T19" i="76"/>
  <c r="Q19" i="76"/>
  <c r="P19" i="76"/>
  <c r="O19" i="76"/>
  <c r="N19" i="76"/>
  <c r="I19" i="76"/>
  <c r="AF18" i="76"/>
  <c r="AC18" i="76"/>
  <c r="AB18" i="76"/>
  <c r="AA18" i="76"/>
  <c r="Z18" i="76"/>
  <c r="Y18" i="76"/>
  <c r="X18" i="76"/>
  <c r="W18" i="76"/>
  <c r="V18" i="76"/>
  <c r="U18" i="76"/>
  <c r="T18" i="76"/>
  <c r="Q18" i="76"/>
  <c r="P18" i="76"/>
  <c r="O18" i="76"/>
  <c r="N18" i="76"/>
  <c r="I18" i="76"/>
  <c r="AF17" i="76"/>
  <c r="AC17" i="76"/>
  <c r="AB17" i="76"/>
  <c r="AA17" i="76"/>
  <c r="Z17" i="76"/>
  <c r="Y17" i="76"/>
  <c r="X17" i="76"/>
  <c r="W17" i="76"/>
  <c r="V17" i="76"/>
  <c r="U17" i="76"/>
  <c r="T17" i="76"/>
  <c r="Q17" i="76"/>
  <c r="P17" i="76"/>
  <c r="O17" i="76"/>
  <c r="N17" i="76"/>
  <c r="I17" i="76"/>
  <c r="AF16" i="76"/>
  <c r="AC16" i="76"/>
  <c r="AB16" i="76"/>
  <c r="AA16" i="76"/>
  <c r="Z16" i="76"/>
  <c r="Y16" i="76"/>
  <c r="X16" i="76"/>
  <c r="W16" i="76"/>
  <c r="V16" i="76"/>
  <c r="U16" i="76"/>
  <c r="T16" i="76"/>
  <c r="Q16" i="76"/>
  <c r="P16" i="76"/>
  <c r="O16" i="76"/>
  <c r="N16" i="76"/>
  <c r="I16" i="76"/>
  <c r="AF15" i="76"/>
  <c r="AC15" i="76"/>
  <c r="AB15" i="76"/>
  <c r="AA15" i="76"/>
  <c r="Z15" i="76"/>
  <c r="Y15" i="76"/>
  <c r="X15" i="76"/>
  <c r="W15" i="76"/>
  <c r="V15" i="76"/>
  <c r="U15" i="76"/>
  <c r="T15" i="76"/>
  <c r="Q15" i="76"/>
  <c r="P15" i="76"/>
  <c r="O15" i="76"/>
  <c r="N15" i="76"/>
  <c r="I15" i="76"/>
  <c r="AF14" i="76"/>
  <c r="AC14" i="76"/>
  <c r="AB14" i="76"/>
  <c r="AA14" i="76"/>
  <c r="Z14" i="76"/>
  <c r="Y14" i="76"/>
  <c r="X14" i="76"/>
  <c r="W14" i="76"/>
  <c r="V14" i="76"/>
  <c r="U14" i="76"/>
  <c r="T14" i="76"/>
  <c r="Q14" i="76"/>
  <c r="P14" i="76"/>
  <c r="O14" i="76"/>
  <c r="N14" i="76"/>
  <c r="I14" i="76"/>
  <c r="AF13" i="76"/>
  <c r="AC13" i="76"/>
  <c r="AB13" i="76"/>
  <c r="AA13" i="76"/>
  <c r="Z13" i="76"/>
  <c r="Y13" i="76"/>
  <c r="X13" i="76"/>
  <c r="W13" i="76"/>
  <c r="V13" i="76"/>
  <c r="U13" i="76"/>
  <c r="T13" i="76"/>
  <c r="Q13" i="76"/>
  <c r="P13" i="76"/>
  <c r="O13" i="76"/>
  <c r="N13" i="76"/>
  <c r="I13" i="76"/>
  <c r="A13" i="76"/>
  <c r="BD37" i="106"/>
  <c r="BA37" i="106"/>
  <c r="AW37" i="106"/>
  <c r="AU37" i="106"/>
  <c r="AS37" i="106"/>
  <c r="AQ37" i="106"/>
  <c r="AO37" i="106"/>
  <c r="AM37" i="106"/>
  <c r="AK37" i="106"/>
  <c r="AI37" i="106"/>
  <c r="AV37" i="106" s="1"/>
  <c r="AF37" i="106"/>
  <c r="Y37" i="106"/>
  <c r="AA37" i="106" s="1"/>
  <c r="AC37" i="106" s="1"/>
  <c r="AG37" i="106" s="1"/>
  <c r="BD36" i="106"/>
  <c r="BA36" i="106"/>
  <c r="AU36" i="106"/>
  <c r="AS36" i="106"/>
  <c r="AQ36" i="106"/>
  <c r="AO36" i="106"/>
  <c r="AM36" i="106"/>
  <c r="AK36" i="106"/>
  <c r="AI36" i="106"/>
  <c r="AV36" i="106" s="1"/>
  <c r="AF36" i="106"/>
  <c r="AA36" i="106"/>
  <c r="AC36" i="106" s="1"/>
  <c r="AG36" i="106" s="1"/>
  <c r="AW36" i="106" s="1"/>
  <c r="Y36" i="106"/>
  <c r="BD35" i="106"/>
  <c r="BA35" i="106"/>
  <c r="AU35" i="106"/>
  <c r="AS35" i="106"/>
  <c r="AQ35" i="106"/>
  <c r="AO35" i="106"/>
  <c r="AV35" i="106" s="1"/>
  <c r="AM35" i="106"/>
  <c r="AK35" i="106"/>
  <c r="AI35" i="106"/>
  <c r="AG35" i="106"/>
  <c r="AW35" i="106" s="1"/>
  <c r="AF35" i="106"/>
  <c r="Y35" i="106"/>
  <c r="AA35" i="106" s="1"/>
  <c r="AC35" i="106" s="1"/>
  <c r="BD34" i="106"/>
  <c r="BA34" i="106"/>
  <c r="AU34" i="106"/>
  <c r="AS34" i="106"/>
  <c r="AQ34" i="106"/>
  <c r="AO34" i="106"/>
  <c r="AM34" i="106"/>
  <c r="AK34" i="106"/>
  <c r="AI34" i="106"/>
  <c r="AF34" i="106"/>
  <c r="AC34" i="106"/>
  <c r="AA34" i="106"/>
  <c r="Y34" i="106"/>
  <c r="BD33" i="106"/>
  <c r="BA33" i="106"/>
  <c r="AU33" i="106"/>
  <c r="AS33" i="106"/>
  <c r="AQ33" i="106"/>
  <c r="AO33" i="106"/>
  <c r="AM33" i="106"/>
  <c r="AV33" i="106" s="1"/>
  <c r="AK33" i="106"/>
  <c r="AI33" i="106"/>
  <c r="AF33" i="106"/>
  <c r="AG33" i="106" s="1"/>
  <c r="AW33" i="106" s="1"/>
  <c r="Y33" i="106"/>
  <c r="AA33" i="106" s="1"/>
  <c r="AC33" i="106" s="1"/>
  <c r="BD32" i="106"/>
  <c r="BA32" i="106"/>
  <c r="AU32" i="106"/>
  <c r="AS32" i="106"/>
  <c r="AQ32" i="106"/>
  <c r="AO32" i="106"/>
  <c r="AM32" i="106"/>
  <c r="AK32" i="106"/>
  <c r="AI32" i="106"/>
  <c r="AF32" i="106"/>
  <c r="AC32" i="106"/>
  <c r="AG32" i="106" s="1"/>
  <c r="AA32" i="106"/>
  <c r="Y32" i="106"/>
  <c r="BD31" i="106"/>
  <c r="BC31" i="106"/>
  <c r="BA31" i="106"/>
  <c r="AU31" i="106"/>
  <c r="AS31" i="106"/>
  <c r="AQ31" i="106"/>
  <c r="AO31" i="106"/>
  <c r="AM31" i="106"/>
  <c r="AV31" i="106" s="1"/>
  <c r="AK31" i="106"/>
  <c r="AI31" i="106"/>
  <c r="AF31" i="106"/>
  <c r="AA31" i="106"/>
  <c r="AC31" i="106" s="1"/>
  <c r="AG31" i="106" s="1"/>
  <c r="AW31" i="106" s="1"/>
  <c r="AX31" i="106" s="1"/>
  <c r="Y31" i="106"/>
  <c r="BD30" i="106"/>
  <c r="BA30" i="106"/>
  <c r="AU30" i="106"/>
  <c r="AS30" i="106"/>
  <c r="AQ30" i="106"/>
  <c r="AO30" i="106"/>
  <c r="AM30" i="106"/>
  <c r="AK30" i="106"/>
  <c r="AI30" i="106"/>
  <c r="AF30" i="106"/>
  <c r="AA30" i="106"/>
  <c r="AC30" i="106" s="1"/>
  <c r="AG30" i="106" s="1"/>
  <c r="Y30" i="106"/>
  <c r="BD29" i="106"/>
  <c r="BA29" i="106"/>
  <c r="AU29" i="106"/>
  <c r="AS29" i="106"/>
  <c r="AQ29" i="106"/>
  <c r="AO29" i="106"/>
  <c r="AM29" i="106"/>
  <c r="AK29" i="106"/>
  <c r="AI29" i="106"/>
  <c r="AV29" i="106" s="1"/>
  <c r="AF29" i="106"/>
  <c r="AA29" i="106"/>
  <c r="AC29" i="106" s="1"/>
  <c r="AG29" i="106" s="1"/>
  <c r="AW29" i="106" s="1"/>
  <c r="Y29" i="106"/>
  <c r="BD28" i="106"/>
  <c r="BA28" i="106"/>
  <c r="AU28" i="106"/>
  <c r="AS28" i="106"/>
  <c r="AQ28" i="106"/>
  <c r="AO28" i="106"/>
  <c r="AM28" i="106"/>
  <c r="AK28" i="106"/>
  <c r="AI28" i="106"/>
  <c r="AV28" i="106" s="1"/>
  <c r="AF28" i="106"/>
  <c r="AA28" i="106"/>
  <c r="AC28" i="106" s="1"/>
  <c r="AG28" i="106" s="1"/>
  <c r="AW28" i="106" s="1"/>
  <c r="Y28" i="106"/>
  <c r="BD27" i="106"/>
  <c r="BA27" i="106"/>
  <c r="AU27" i="106"/>
  <c r="AS27" i="106"/>
  <c r="AQ27" i="106"/>
  <c r="AO27" i="106"/>
  <c r="AV27" i="106" s="1"/>
  <c r="AM27" i="106"/>
  <c r="AK27" i="106"/>
  <c r="AI27" i="106"/>
  <c r="AG27" i="106"/>
  <c r="AW27" i="106" s="1"/>
  <c r="AF27" i="106"/>
  <c r="Y27" i="106"/>
  <c r="AA27" i="106" s="1"/>
  <c r="AC27" i="106" s="1"/>
  <c r="BD26" i="106"/>
  <c r="BA26" i="106"/>
  <c r="AU26" i="106"/>
  <c r="AS26" i="106"/>
  <c r="AQ26" i="106"/>
  <c r="AO26" i="106"/>
  <c r="AM26" i="106"/>
  <c r="AK26" i="106"/>
  <c r="AI26" i="106"/>
  <c r="AF26" i="106"/>
  <c r="AC26" i="106"/>
  <c r="AA26" i="106"/>
  <c r="Y26" i="106"/>
  <c r="BD25" i="106"/>
  <c r="BA25" i="106"/>
  <c r="AU25" i="106"/>
  <c r="AS25" i="106"/>
  <c r="AQ25" i="106"/>
  <c r="AO25" i="106"/>
  <c r="AM25" i="106"/>
  <c r="AV25" i="106" s="1"/>
  <c r="AK25" i="106"/>
  <c r="AI25" i="106"/>
  <c r="AF25" i="106"/>
  <c r="AG25" i="106" s="1"/>
  <c r="Y25" i="106"/>
  <c r="AA25" i="106" s="1"/>
  <c r="AC25" i="106" s="1"/>
  <c r="BD24" i="106"/>
  <c r="BA24" i="106"/>
  <c r="AU24" i="106"/>
  <c r="AS24" i="106"/>
  <c r="AQ24" i="106"/>
  <c r="AO24" i="106"/>
  <c r="AM24" i="106"/>
  <c r="AK24" i="106"/>
  <c r="AI24" i="106"/>
  <c r="AF24" i="106"/>
  <c r="AC24" i="106"/>
  <c r="AG24" i="106" s="1"/>
  <c r="AA24" i="106"/>
  <c r="Y24" i="106"/>
  <c r="BD23" i="106"/>
  <c r="BC23" i="106"/>
  <c r="BA23" i="106"/>
  <c r="AU23" i="106"/>
  <c r="AS23" i="106"/>
  <c r="AQ23" i="106"/>
  <c r="AO23" i="106"/>
  <c r="AM23" i="106"/>
  <c r="AV23" i="106" s="1"/>
  <c r="AK23" i="106"/>
  <c r="AI23" i="106"/>
  <c r="AF23" i="106"/>
  <c r="AA23" i="106"/>
  <c r="AC23" i="106" s="1"/>
  <c r="AG23" i="106" s="1"/>
  <c r="AW23" i="106" s="1"/>
  <c r="AX23" i="106" s="1"/>
  <c r="Y23" i="106"/>
  <c r="BD22" i="106"/>
  <c r="BA22" i="106"/>
  <c r="AU22" i="106"/>
  <c r="AS22" i="106"/>
  <c r="AQ22" i="106"/>
  <c r="AO22" i="106"/>
  <c r="AM22" i="106"/>
  <c r="AK22" i="106"/>
  <c r="AI22" i="106"/>
  <c r="AF22" i="106"/>
  <c r="AA22" i="106"/>
  <c r="AC22" i="106" s="1"/>
  <c r="AG22" i="106" s="1"/>
  <c r="Y22" i="106"/>
  <c r="BD21" i="106"/>
  <c r="BA21" i="106"/>
  <c r="AU21" i="106"/>
  <c r="AS21" i="106"/>
  <c r="AQ21" i="106"/>
  <c r="AO21" i="106"/>
  <c r="AM21" i="106"/>
  <c r="AK21" i="106"/>
  <c r="AI21" i="106"/>
  <c r="AV21" i="106" s="1"/>
  <c r="AF21" i="106"/>
  <c r="AA21" i="106"/>
  <c r="AC21" i="106" s="1"/>
  <c r="AG21" i="106" s="1"/>
  <c r="AW21" i="106" s="1"/>
  <c r="Y21" i="106"/>
  <c r="BD20" i="106"/>
  <c r="BA20" i="106"/>
  <c r="AU20" i="106"/>
  <c r="AS20" i="106"/>
  <c r="AQ20" i="106"/>
  <c r="AO20" i="106"/>
  <c r="AM20" i="106"/>
  <c r="AK20" i="106"/>
  <c r="AI20" i="106"/>
  <c r="AV20" i="106" s="1"/>
  <c r="AF20" i="106"/>
  <c r="AA20" i="106"/>
  <c r="AC20" i="106" s="1"/>
  <c r="AG20" i="106" s="1"/>
  <c r="AW20" i="106" s="1"/>
  <c r="Y20" i="106"/>
  <c r="BD19" i="106"/>
  <c r="BA19" i="106"/>
  <c r="AU19" i="106"/>
  <c r="AS19" i="106"/>
  <c r="AQ19" i="106"/>
  <c r="AO19" i="106"/>
  <c r="AV19" i="106" s="1"/>
  <c r="AM19" i="106"/>
  <c r="AK19" i="106"/>
  <c r="AI19" i="106"/>
  <c r="AG19" i="106"/>
  <c r="AW19" i="106" s="1"/>
  <c r="AF19" i="106"/>
  <c r="Y19" i="106"/>
  <c r="AA19" i="106" s="1"/>
  <c r="AC19" i="106" s="1"/>
  <c r="BD18" i="106"/>
  <c r="BA18" i="106"/>
  <c r="AU18" i="106"/>
  <c r="AS18" i="106"/>
  <c r="AQ18" i="106"/>
  <c r="AO18" i="106"/>
  <c r="AM18" i="106"/>
  <c r="AK18" i="106"/>
  <c r="AI18" i="106"/>
  <c r="AF18" i="106"/>
  <c r="AC18" i="106"/>
  <c r="AA18" i="106"/>
  <c r="Y18" i="106"/>
  <c r="BD17" i="106"/>
  <c r="BA17" i="106"/>
  <c r="AU17" i="106"/>
  <c r="AS17" i="106"/>
  <c r="AQ17" i="106"/>
  <c r="AO17" i="106"/>
  <c r="AM17" i="106"/>
  <c r="AV17" i="106" s="1"/>
  <c r="AK17" i="106"/>
  <c r="AI17" i="106"/>
  <c r="AF17" i="106"/>
  <c r="AG17" i="106" s="1"/>
  <c r="AW17" i="106" s="1"/>
  <c r="Y17" i="106"/>
  <c r="AA17" i="106" s="1"/>
  <c r="AC17" i="106" s="1"/>
  <c r="BD16" i="106"/>
  <c r="BA16" i="106"/>
  <c r="AU16" i="106"/>
  <c r="AS16" i="106"/>
  <c r="AQ16" i="106"/>
  <c r="AO16" i="106"/>
  <c r="AM16" i="106"/>
  <c r="AK16" i="106"/>
  <c r="AI16" i="106"/>
  <c r="AF16" i="106"/>
  <c r="AC16" i="106"/>
  <c r="AG16" i="106" s="1"/>
  <c r="AA16" i="106"/>
  <c r="Y16" i="106"/>
  <c r="BD15" i="106"/>
  <c r="BC15" i="106"/>
  <c r="BA15" i="106"/>
  <c r="AU15" i="106"/>
  <c r="AS15" i="106"/>
  <c r="AQ15" i="106"/>
  <c r="AO15" i="106"/>
  <c r="AM15" i="106"/>
  <c r="AV15" i="106" s="1"/>
  <c r="AK15" i="106"/>
  <c r="AI15" i="106"/>
  <c r="AF15" i="106"/>
  <c r="AA15" i="106"/>
  <c r="AC15" i="106" s="1"/>
  <c r="AG15" i="106" s="1"/>
  <c r="AW15" i="106" s="1"/>
  <c r="AX15" i="106" s="1"/>
  <c r="Y15" i="106"/>
  <c r="BD14" i="106"/>
  <c r="BA14" i="106"/>
  <c r="AU14" i="106"/>
  <c r="AS14" i="106"/>
  <c r="AQ14" i="106"/>
  <c r="AO14" i="106"/>
  <c r="AM14" i="106"/>
  <c r="AK14" i="106"/>
  <c r="AI14" i="106"/>
  <c r="AF14" i="106"/>
  <c r="AA14" i="106"/>
  <c r="AC14" i="106" s="1"/>
  <c r="AG14" i="106" s="1"/>
  <c r="Y14" i="106"/>
  <c r="BD13" i="106"/>
  <c r="BA13" i="106"/>
  <c r="AU13" i="106"/>
  <c r="AS13" i="106"/>
  <c r="AQ13" i="106"/>
  <c r="AO13" i="106"/>
  <c r="AM13" i="106"/>
  <c r="AK13" i="106"/>
  <c r="AI13" i="106"/>
  <c r="AV13" i="106" s="1"/>
  <c r="AF13" i="106"/>
  <c r="AA13" i="106"/>
  <c r="AC13" i="106" s="1"/>
  <c r="AG13" i="106" s="1"/>
  <c r="AW13" i="106" s="1"/>
  <c r="Y13" i="106"/>
  <c r="BD12" i="106"/>
  <c r="BA12" i="106"/>
  <c r="AU12" i="106"/>
  <c r="AS12" i="106"/>
  <c r="AQ12" i="106"/>
  <c r="AO12" i="106"/>
  <c r="AM12" i="106"/>
  <c r="AK12" i="106"/>
  <c r="AI12" i="106"/>
  <c r="AV12" i="106" s="1"/>
  <c r="AF12" i="106"/>
  <c r="AA12" i="106"/>
  <c r="AC12" i="106" s="1"/>
  <c r="AG12" i="106" s="1"/>
  <c r="AW12" i="106" s="1"/>
  <c r="Y12" i="106"/>
  <c r="BD11" i="106"/>
  <c r="BA11" i="106"/>
  <c r="AU11" i="106"/>
  <c r="AS11" i="106"/>
  <c r="AQ11" i="106"/>
  <c r="AO11" i="106"/>
  <c r="AV11" i="106" s="1"/>
  <c r="AM11" i="106"/>
  <c r="AK11" i="106"/>
  <c r="AI11" i="106"/>
  <c r="AG11" i="106"/>
  <c r="AW11" i="106" s="1"/>
  <c r="AF11" i="106"/>
  <c r="Y11" i="106"/>
  <c r="AA11" i="106" s="1"/>
  <c r="AC11" i="106" s="1"/>
  <c r="BD10" i="106"/>
  <c r="BA10" i="106"/>
  <c r="AU10" i="106"/>
  <c r="AS10" i="106"/>
  <c r="AQ10" i="106"/>
  <c r="AO10" i="106"/>
  <c r="AM10" i="106"/>
  <c r="AK10" i="106"/>
  <c r="AI10" i="106"/>
  <c r="AF10" i="106"/>
  <c r="AC10" i="106"/>
  <c r="AA10" i="106"/>
  <c r="Y10" i="106"/>
  <c r="BD9" i="106"/>
  <c r="BA9" i="106"/>
  <c r="AU9" i="106"/>
  <c r="AS9" i="106"/>
  <c r="AQ9" i="106"/>
  <c r="AO9" i="106"/>
  <c r="AM9" i="106"/>
  <c r="AV9" i="106" s="1"/>
  <c r="AK9" i="106"/>
  <c r="AI9" i="106"/>
  <c r="AF9" i="106"/>
  <c r="AG9" i="106" s="1"/>
  <c r="Y9" i="106"/>
  <c r="AA9" i="106" s="1"/>
  <c r="AC9" i="106" s="1"/>
  <c r="BD8" i="106"/>
  <c r="BA8" i="106"/>
  <c r="AU8" i="106"/>
  <c r="AS8" i="106"/>
  <c r="AQ8" i="106"/>
  <c r="AO8" i="106"/>
  <c r="AM8" i="106"/>
  <c r="AK8" i="106"/>
  <c r="AI8" i="106"/>
  <c r="AF8" i="106"/>
  <c r="AC8" i="106"/>
  <c r="AG8" i="106" s="1"/>
  <c r="AA8" i="106"/>
  <c r="Y8" i="106"/>
  <c r="BD7" i="106"/>
  <c r="BC7" i="106"/>
  <c r="BA7" i="106"/>
  <c r="AU7" i="106"/>
  <c r="AS7" i="106"/>
  <c r="AQ7" i="106"/>
  <c r="AO7" i="106"/>
  <c r="AM7" i="106"/>
  <c r="AV7" i="106" s="1"/>
  <c r="AK7" i="106"/>
  <c r="AI7" i="106"/>
  <c r="AF7" i="106"/>
  <c r="AA7" i="106"/>
  <c r="AC7" i="106" s="1"/>
  <c r="AG7" i="106" s="1"/>
  <c r="AW7" i="106" s="1"/>
  <c r="AX7" i="106" s="1"/>
  <c r="Y7" i="106"/>
  <c r="BD6" i="106"/>
  <c r="BA6" i="106"/>
  <c r="AU6" i="106"/>
  <c r="AS6" i="106"/>
  <c r="AQ6" i="106"/>
  <c r="AO6" i="106"/>
  <c r="AM6" i="106"/>
  <c r="AK6" i="106"/>
  <c r="AI6" i="106"/>
  <c r="AF6" i="106"/>
  <c r="AA6" i="106"/>
  <c r="AC6" i="106" s="1"/>
  <c r="AG6" i="106" s="1"/>
  <c r="Y6" i="106"/>
  <c r="BD5" i="106"/>
  <c r="BA5" i="106"/>
  <c r="AU5" i="106"/>
  <c r="AS5" i="106"/>
  <c r="AQ5" i="106"/>
  <c r="AO5" i="106"/>
  <c r="AM5" i="106"/>
  <c r="AK5" i="106"/>
  <c r="AI5" i="106"/>
  <c r="AV5" i="106" s="1"/>
  <c r="AF5" i="106"/>
  <c r="AA5" i="106"/>
  <c r="AC5" i="106" s="1"/>
  <c r="AG5" i="106" s="1"/>
  <c r="AW5" i="106" s="1"/>
  <c r="Y5" i="106"/>
  <c r="BD4" i="106"/>
  <c r="BA4" i="106"/>
  <c r="AU4" i="106"/>
  <c r="AS4" i="106"/>
  <c r="AQ4" i="106"/>
  <c r="AO4" i="106"/>
  <c r="AM4" i="106"/>
  <c r="AK4" i="106"/>
  <c r="AI4" i="106"/>
  <c r="AV4" i="106" s="1"/>
  <c r="AF4" i="106"/>
  <c r="Y4" i="106"/>
  <c r="AA4" i="106" s="1"/>
  <c r="AC4" i="106" s="1"/>
  <c r="AG4" i="106" s="1"/>
  <c r="AW4" i="106" s="1"/>
  <c r="BD3" i="106"/>
  <c r="BA3" i="106"/>
  <c r="AU3" i="106"/>
  <c r="AS3" i="106"/>
  <c r="AQ3" i="106"/>
  <c r="AO3" i="106"/>
  <c r="AM3" i="106"/>
  <c r="AK3" i="106"/>
  <c r="AI3" i="106"/>
  <c r="AF3" i="106"/>
  <c r="AA3" i="106"/>
  <c r="AC3" i="106" s="1"/>
  <c r="AG3" i="106" s="1"/>
  <c r="Y3" i="106"/>
  <c r="BD2" i="106"/>
  <c r="BA2" i="106"/>
  <c r="AU2" i="106"/>
  <c r="AS2" i="106"/>
  <c r="AQ2" i="106"/>
  <c r="AO2" i="106"/>
  <c r="AM2" i="106"/>
  <c r="AV2" i="106" s="1"/>
  <c r="AK2" i="106"/>
  <c r="AI2" i="106"/>
  <c r="AF2" i="106"/>
  <c r="Y2" i="106"/>
  <c r="AA2" i="106" s="1"/>
  <c r="AC2" i="106" s="1"/>
  <c r="AG2" i="106" s="1"/>
  <c r="AW2" i="106" s="1"/>
  <c r="D9" i="101"/>
  <c r="D8" i="101"/>
  <c r="D3" i="101"/>
  <c r="AX33" i="106" l="1"/>
  <c r="BC33" i="106"/>
  <c r="BC4" i="106"/>
  <c r="AX4" i="106"/>
  <c r="AX5" i="106"/>
  <c r="BC5" i="106"/>
  <c r="AX17" i="106"/>
  <c r="BC17" i="106"/>
  <c r="BC20" i="106"/>
  <c r="AX20" i="106"/>
  <c r="AX21" i="106"/>
  <c r="BC21" i="106"/>
  <c r="BC36" i="106"/>
  <c r="AX36" i="106"/>
  <c r="AX2" i="106"/>
  <c r="BC2" i="106"/>
  <c r="AX19" i="106"/>
  <c r="BC19" i="106"/>
  <c r="AX35" i="106"/>
  <c r="BC35" i="106"/>
  <c r="AW9" i="106"/>
  <c r="BC12" i="106"/>
  <c r="AX12" i="106"/>
  <c r="AX13" i="106"/>
  <c r="BC13" i="106"/>
  <c r="AW25" i="106"/>
  <c r="BC28" i="106"/>
  <c r="AX28" i="106"/>
  <c r="AX29" i="106"/>
  <c r="BC29" i="106"/>
  <c r="AX11" i="106"/>
  <c r="BC11" i="106"/>
  <c r="AX27" i="106"/>
  <c r="BC27" i="106"/>
  <c r="AW16" i="106"/>
  <c r="AW24" i="106"/>
  <c r="AW32" i="106"/>
  <c r="AX37" i="106"/>
  <c r="BC37" i="106"/>
  <c r="AW14" i="106"/>
  <c r="AV3" i="106"/>
  <c r="AW3" i="106" s="1"/>
  <c r="AV6" i="106"/>
  <c r="AW6" i="106" s="1"/>
  <c r="AG10" i="106"/>
  <c r="AV14" i="106"/>
  <c r="AG18" i="106"/>
  <c r="AW18" i="106" s="1"/>
  <c r="AV22" i="106"/>
  <c r="AW22" i="106" s="1"/>
  <c r="AG26" i="106"/>
  <c r="AV30" i="106"/>
  <c r="AW30" i="106" s="1"/>
  <c r="AG34" i="106"/>
  <c r="AV10" i="106"/>
  <c r="AV18" i="106"/>
  <c r="AV26" i="106"/>
  <c r="AV34" i="106"/>
  <c r="AV8" i="106"/>
  <c r="AW8" i="106" s="1"/>
  <c r="AV16" i="106"/>
  <c r="AV24" i="106"/>
  <c r="AV32" i="106"/>
  <c r="BC30" i="106" l="1"/>
  <c r="AX30" i="106"/>
  <c r="BC8" i="106"/>
  <c r="AX8" i="106"/>
  <c r="BC22" i="106"/>
  <c r="AX22" i="106"/>
  <c r="BC6" i="106"/>
  <c r="AX6" i="106"/>
  <c r="BC3" i="106"/>
  <c r="AX3" i="106"/>
  <c r="BC14" i="106"/>
  <c r="AX14" i="106"/>
  <c r="BC32" i="106"/>
  <c r="AX32" i="106"/>
  <c r="AX25" i="106"/>
  <c r="BC25" i="106"/>
  <c r="AW34" i="106"/>
  <c r="BC18" i="106"/>
  <c r="AX18" i="106"/>
  <c r="BC24" i="106"/>
  <c r="AX24" i="106"/>
  <c r="AX9" i="106"/>
  <c r="BC9" i="106"/>
  <c r="BC16" i="106"/>
  <c r="AX16" i="106"/>
  <c r="AW26" i="106"/>
  <c r="AW10" i="106"/>
  <c r="BC10" i="106" l="1"/>
  <c r="AX10" i="106"/>
  <c r="BC26" i="106"/>
  <c r="AX26" i="106"/>
  <c r="BC34" i="106"/>
  <c r="AX34" i="106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 Zhu</author>
    <author>heather.zhu@jlahome.com</author>
  </authors>
  <commentList>
    <comment ref="Q1" authorId="0" shapeId="0">
      <text>
        <r>
          <rPr>
            <sz val="9"/>
            <rFont val="Tahoma"/>
            <family val="2"/>
          </rPr>
          <t xml:space="preserve">[FOB Cost $ (Value)]*0.95
</t>
        </r>
      </text>
    </comment>
    <comment ref="Y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>
      <text>
        <r>
          <rPr>
            <sz val="11"/>
            <rFont val="Calibri"/>
            <family val="2"/>
          </rPr>
          <t>[FOB Cost]*[AVN %]</t>
        </r>
      </text>
    </comment>
    <comment ref="AV1" authorId="1" shapeId="0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<sst xmlns="http://schemas.openxmlformats.org/spreadsheetml/2006/main" count="5439" uniqueCount="1414">
  <si>
    <t xml:space="preserve">                                                                                  2026 SHET JLA Ecomm Commitment Sheet</t>
  </si>
  <si>
    <t xml:space="preserve"> </t>
  </si>
  <si>
    <t>Division</t>
  </si>
  <si>
    <t>SHET</t>
  </si>
  <si>
    <t>Program Name</t>
  </si>
  <si>
    <t>Order Type</t>
  </si>
  <si>
    <t>Rollout/Replenishment</t>
  </si>
  <si>
    <t>PDPM</t>
  </si>
  <si>
    <t>Patrick Li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</si>
  <si>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</si>
  <si>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</si>
  <si>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</si>
  <si>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</si>
  <si>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</si>
  <si>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</si>
  <si>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</si>
  <si>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</si>
  <si>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Customer</t>
  </si>
  <si>
    <t>Amazon Fulfillment Services (Domestic)</t>
  </si>
  <si>
    <t>Pattern/Features</t>
  </si>
  <si>
    <t>Cotton Flannel 135GSM</t>
  </si>
  <si>
    <t>Order Process</t>
  </si>
  <si>
    <t>Domestic: Warehouse</t>
  </si>
  <si>
    <t>UCCPM</t>
  </si>
  <si>
    <t>Sarah Chen</t>
  </si>
  <si>
    <t>Non-Replenishment</t>
  </si>
  <si>
    <t>FOB CA Price Quote</t>
  </si>
  <si>
    <t>FOB GA Price Quote</t>
  </si>
  <si>
    <t>FOB CA/GA Price Quote</t>
  </si>
  <si>
    <t>Master Customer</t>
  </si>
  <si>
    <t>Amazon</t>
  </si>
  <si>
    <t>Year</t>
  </si>
  <si>
    <t>Ship To Location</t>
  </si>
  <si>
    <t>SV2</t>
  </si>
  <si>
    <t>Responsible Party</t>
  </si>
  <si>
    <t>Planner</t>
  </si>
  <si>
    <t>Brand</t>
  </si>
  <si>
    <t>Comfort Spaces</t>
  </si>
  <si>
    <t>Season</t>
  </si>
  <si>
    <t>Country of Origin</t>
  </si>
  <si>
    <t>Pakistan</t>
  </si>
  <si>
    <t>Factory Control</t>
  </si>
  <si>
    <t>Direct Import</t>
  </si>
  <si>
    <t>Domestic: Port</t>
  </si>
  <si>
    <t>Drop-Ship</t>
  </si>
  <si>
    <t>Licensor</t>
  </si>
  <si>
    <t>Main Product Category</t>
  </si>
  <si>
    <t>SHEET/SHEET SET</t>
  </si>
  <si>
    <t>Overseas Production Team</t>
  </si>
  <si>
    <t>Pakistan Office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</si>
  <si>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</si>
  <si>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</si>
  <si>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</si>
  <si>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</si>
  <si>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</si>
  <si>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</si>
  <si>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</si>
  <si>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</si>
  <si>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</si>
  <si>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</si>
  <si>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</si>
  <si>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Departure Port:</t>
  </si>
  <si>
    <t>Karachi,Pakistan</t>
  </si>
  <si>
    <t>For Ecom</t>
  </si>
  <si>
    <t>Yes</t>
  </si>
  <si>
    <t>Notes</t>
  </si>
  <si>
    <t>Est. Total Cost</t>
  </si>
  <si>
    <t>Port of Discharge:</t>
  </si>
  <si>
    <t>Est. Program Size</t>
  </si>
  <si>
    <t>Quote Sheet Template:</t>
  </si>
  <si>
    <t>2025 SHET Amazon 1P</t>
  </si>
  <si>
    <t>Program Commit Date</t>
  </si>
  <si>
    <t>04/02/2026</t>
  </si>
  <si>
    <t>Customer Exclusive</t>
  </si>
  <si>
    <t>No</t>
  </si>
  <si>
    <r>
      <rPr>
        <sz val="11"/>
        <rFont val="Calibri"/>
        <family val="2"/>
      </rP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</si>
  <si>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</si>
  <si>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</si>
  <si>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</si>
  <si>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</si>
  <si>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Freight</t>
  </si>
  <si>
    <t>Duty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</si>
  <si>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</si>
  <si>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</si>
  <si>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</si>
  <si>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</si>
  <si>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</si>
  <si>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</si>
  <si>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</si>
  <si>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</si>
  <si>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</si>
  <si>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</si>
  <si>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</si>
  <si>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</si>
  <si>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</si>
  <si>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</si>
  <si>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</si>
  <si>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 (Formula)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</si>
  <si>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</si>
  <si>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</si>
  <si>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</si>
  <si>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</si>
  <si>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</si>
  <si>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</si>
  <si>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</si>
  <si>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</si>
  <si>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</si>
  <si>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</si>
  <si>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</si>
  <si>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</si>
  <si>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</si>
  <si>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</si>
  <si>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</si>
  <si>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</si>
  <si>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</si>
  <si>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</si>
  <si>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</si>
  <si>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</si>
  <si>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</si>
  <si>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</si>
  <si>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Marketing %</t>
  </si>
  <si>
    <t>Marketing $</t>
  </si>
  <si>
    <t>Freight Allowance %</t>
  </si>
  <si>
    <t>Freight Allowance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</si>
  <si>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</si>
  <si>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</si>
  <si>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</si>
  <si>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</si>
  <si>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</si>
  <si>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</si>
  <si>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</si>
  <si>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Price Quote for AMZ</t>
  </si>
  <si>
    <t>Suggested Retail Price</t>
  </si>
  <si>
    <t>Initial Markup %</t>
  </si>
  <si>
    <t>Total Quantity</t>
  </si>
  <si>
    <t>Total Cost</t>
  </si>
  <si>
    <t>Total Sales</t>
  </si>
  <si>
    <r>
      <rPr>
        <sz val="11"/>
        <rFont val="Calibri"/>
        <family val="2"/>
      </rPr>
      <t>Cotton Flannel 135GSM|Cotton Flannel 135GSM|</t>
    </r>
    <r>
      <rPr>
        <b/>
        <sz val="11"/>
        <rFont val="Calibri"/>
        <family val="2"/>
      </rPr>
      <t>Cotton Flannel 135GSM</t>
    </r>
  </si>
  <si>
    <t>135gsm 100% Cotton Printed Flannel Sheet Set</t>
  </si>
  <si>
    <t>Printed Flannel Sheet Set</t>
  </si>
  <si>
    <t>135gsm 100% cotton flannel</t>
  </si>
  <si>
    <t>100% cotton</t>
  </si>
  <si>
    <t>Twin: 68x98"/39x75+12"/21 x 30 (1)</t>
  </si>
  <si>
    <t>Deer and Trees</t>
  </si>
  <si>
    <t>Set</t>
  </si>
  <si>
    <t>Normal</t>
  </si>
  <si>
    <t>6302.21.9020</t>
  </si>
  <si>
    <t>Twin XL: 68x102"/39x80+12"/21x30"(1)</t>
  </si>
  <si>
    <t>Full: 80x98"/55x76+12"/21x 30"(2)</t>
  </si>
  <si>
    <t>Queen: 90x102"/60x81"+ 14"/21x30" (2)</t>
  </si>
  <si>
    <t>King: 108x102"/78x81+14"/21x40"(2)</t>
  </si>
  <si>
    <t>Cal-King:  108x102", 72x84+14", 21 x 40"(2)</t>
  </si>
  <si>
    <t>Holiday Bow</t>
  </si>
  <si>
    <t>Holly Berries</t>
  </si>
  <si>
    <t>Polka Dots</t>
  </si>
  <si>
    <t>Teddy Bear</t>
  </si>
  <si>
    <t>Vintage Ski</t>
  </si>
  <si>
    <t>JLA HOME Price Quote Sheet</t>
  </si>
  <si>
    <t>Customer Name</t>
  </si>
  <si>
    <t>Amazon Vendor 1P</t>
  </si>
  <si>
    <t>Fashion Bedding Program Size</t>
  </si>
  <si>
    <t>JLA Division</t>
  </si>
  <si>
    <t>Sheets/Towels</t>
  </si>
  <si>
    <t>Other Division Program Size</t>
  </si>
  <si>
    <t>YES</t>
  </si>
  <si>
    <t>Program Name (Keyword)</t>
  </si>
  <si>
    <t>135gsm Cotton Printed Flannel Sheet Set</t>
  </si>
  <si>
    <t>Brand Name</t>
  </si>
  <si>
    <t>Comfort space</t>
  </si>
  <si>
    <t>China Production Team</t>
  </si>
  <si>
    <t>Responsible party</t>
  </si>
  <si>
    <t>Planning team</t>
  </si>
  <si>
    <t xml:space="preserve">Program Commit Date </t>
  </si>
  <si>
    <t>Program Update Date</t>
  </si>
  <si>
    <t>Est. Sales Total</t>
  </si>
  <si>
    <t>Remark</t>
  </si>
  <si>
    <t xml:space="preserve">Fabrication </t>
  </si>
  <si>
    <t>Size / Spec.</t>
  </si>
  <si>
    <t>ITEM</t>
  </si>
  <si>
    <t>F.O.B Cost $</t>
  </si>
  <si>
    <t xml:space="preserve">Feight </t>
  </si>
  <si>
    <t>Load (AD,DA, Agent fee, Commission, Storage...)</t>
  </si>
  <si>
    <t>LDP Cost  with Load $</t>
  </si>
  <si>
    <t>JLA LDP MU</t>
  </si>
  <si>
    <t>Suggest retail price</t>
  </si>
  <si>
    <t>Mark Up</t>
  </si>
  <si>
    <t>First PO Estimated Units</t>
  </si>
  <si>
    <t>First PO Estimated Sales</t>
  </si>
  <si>
    <t>First PO Estimated Costs</t>
  </si>
  <si>
    <t xml:space="preserve">Carton size 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</si>
  <si>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</si>
  <si>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</si>
  <si>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</si>
  <si>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</si>
  <si>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</si>
  <si>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</si>
  <si>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Cost per Item$</t>
  </si>
  <si>
    <t>DA%</t>
  </si>
  <si>
    <t>Marketing</t>
  </si>
  <si>
    <t>Load %</t>
  </si>
  <si>
    <t>freight allowance</t>
  </si>
  <si>
    <t>Warehouse Charges</t>
  </si>
  <si>
    <t xml:space="preserve">JLA FOB California Standard Price </t>
  </si>
  <si>
    <t>L (cm)</t>
  </si>
  <si>
    <t>W (cm)</t>
  </si>
  <si>
    <t xml:space="preserve"> H (cm)</t>
  </si>
  <si>
    <t>Retail MU</t>
  </si>
  <si>
    <t>Pool Stock Amazon Exclusive Price</t>
  </si>
  <si>
    <t>4pcs- 135gsm 100% Cotton Printed Flannel Sheet Set</t>
  </si>
  <si>
    <t>PAK</t>
  </si>
  <si>
    <t>Lowest Amazon VC Portal</t>
  </si>
  <si>
    <r>
      <rPr>
        <b/>
        <sz val="10"/>
        <color theme="1"/>
        <rFont val="Arial"/>
        <family val="2"/>
      </rPr>
      <t xml:space="preserve">Printed Flannel Sheet Set, </t>
    </r>
    <r>
      <rPr>
        <b/>
        <sz val="10"/>
        <color rgb="FFFF0000"/>
        <rFont val="Arial"/>
        <family val="2"/>
      </rPr>
      <t>Self fabric bag</t>
    </r>
  </si>
  <si>
    <t>6302.21.7020</t>
  </si>
  <si>
    <t>Existing Patterns SKU #</t>
  </si>
  <si>
    <t>Geo</t>
  </si>
  <si>
    <t>Grey</t>
  </si>
  <si>
    <t>CS20-0329</t>
  </si>
  <si>
    <t>CS20-0330</t>
  </si>
  <si>
    <t>CS20-0331</t>
  </si>
  <si>
    <t>CS20-0332</t>
  </si>
  <si>
    <t>Cal-King:  108x102", 72x84+14", 21 x 40"(4)</t>
  </si>
  <si>
    <t>CS20-0333</t>
  </si>
  <si>
    <t>Aqua</t>
  </si>
  <si>
    <t>CS20-0339</t>
  </si>
  <si>
    <t>CS20-0340</t>
  </si>
  <si>
    <t>CS20-0341</t>
  </si>
  <si>
    <t>CS20-0342</t>
  </si>
  <si>
    <t>CS20-0343</t>
  </si>
  <si>
    <t>Snowflakes</t>
  </si>
  <si>
    <t>CS20-0369</t>
  </si>
  <si>
    <t>CS20-0370</t>
  </si>
  <si>
    <t>CS20-0371</t>
  </si>
  <si>
    <t>CS20-0372</t>
  </si>
  <si>
    <t>CS20-0373</t>
  </si>
  <si>
    <t>Blue</t>
  </si>
  <si>
    <t>CS20-0374</t>
  </si>
  <si>
    <t>CS20-0375</t>
  </si>
  <si>
    <t>CS20-0376</t>
  </si>
  <si>
    <t>CS20-0377</t>
  </si>
  <si>
    <t>CS20-0378</t>
  </si>
  <si>
    <t>Plaid</t>
  </si>
  <si>
    <t>CS20-0349</t>
  </si>
  <si>
    <t>CS20-0350</t>
  </si>
  <si>
    <t>CS20-0351</t>
  </si>
  <si>
    <t>CS20-0352</t>
  </si>
  <si>
    <t>CS20-0353</t>
  </si>
  <si>
    <t>CS20-0354</t>
  </si>
  <si>
    <t>CS20-0355</t>
  </si>
  <si>
    <t>CS20-0356</t>
  </si>
  <si>
    <t>CS20-0357</t>
  </si>
  <si>
    <t>CS20-0358</t>
  </si>
  <si>
    <t>Grey/Red</t>
  </si>
  <si>
    <t>CS20-0359</t>
  </si>
  <si>
    <t>CS20-0360</t>
  </si>
  <si>
    <t>CS20-0361</t>
  </si>
  <si>
    <t>CS20-0362</t>
  </si>
  <si>
    <t>CS20-0363</t>
  </si>
  <si>
    <t>Scottish Plaid</t>
  </si>
  <si>
    <t>Red Plaids</t>
  </si>
  <si>
    <t>CS20-1078</t>
  </si>
  <si>
    <t>CS20-1597</t>
  </si>
  <si>
    <t>022164175790</t>
  </si>
  <si>
    <t>CS20-1079</t>
  </si>
  <si>
    <t>CS20-1080</t>
  </si>
  <si>
    <t>CS20-1598</t>
  </si>
  <si>
    <t>022164175806</t>
  </si>
  <si>
    <t>Green Plaids</t>
  </si>
  <si>
    <t>CS20-1081</t>
  </si>
  <si>
    <t>CS20-1599</t>
  </si>
  <si>
    <t>022164175813</t>
  </si>
  <si>
    <t>CS20-1082</t>
  </si>
  <si>
    <t>CS20-1083</t>
  </si>
  <si>
    <t>CS20-1600</t>
  </si>
  <si>
    <t>022164175820</t>
  </si>
  <si>
    <t>Blue Plaids</t>
  </si>
  <si>
    <t>CS20-1084</t>
  </si>
  <si>
    <t>CS20-1601</t>
  </si>
  <si>
    <t>022164175837</t>
  </si>
  <si>
    <t>CS20-1085</t>
  </si>
  <si>
    <t>CS20-1086</t>
  </si>
  <si>
    <t>CS20-1602</t>
  </si>
  <si>
    <t>022164175844</t>
  </si>
  <si>
    <t>Solid</t>
  </si>
  <si>
    <t>CS20-0957</t>
  </si>
  <si>
    <t>CS20-0958</t>
  </si>
  <si>
    <t>CS20-0959</t>
  </si>
  <si>
    <t>CS20-0960</t>
  </si>
  <si>
    <t>CS20-0961</t>
  </si>
  <si>
    <t>CS20-0384</t>
  </si>
  <si>
    <t>CS20-0385</t>
  </si>
  <si>
    <t>CS20-0386</t>
  </si>
  <si>
    <t>CS20-0387</t>
  </si>
  <si>
    <t>CS20-0388</t>
  </si>
  <si>
    <t>Tan</t>
  </si>
  <si>
    <t>CS20-0389</t>
  </si>
  <si>
    <t>CS20-0390</t>
  </si>
  <si>
    <t>CS20-0391</t>
  </si>
  <si>
    <t>CS20-0392</t>
  </si>
  <si>
    <t>CS20-0393</t>
  </si>
  <si>
    <t>CS20-0394</t>
  </si>
  <si>
    <t>CS20-0395</t>
  </si>
  <si>
    <t>CS20-0396</t>
  </si>
  <si>
    <t>CS20-0397</t>
  </si>
  <si>
    <t>CS20-0398</t>
  </si>
  <si>
    <t>Multi Forest Animals</t>
  </si>
  <si>
    <t>Multi</t>
  </si>
  <si>
    <t>Twin: 68x98"/39x75+12"/21 x 30</t>
  </si>
  <si>
    <t>CS20-1393</t>
  </si>
  <si>
    <t>086569534033</t>
  </si>
  <si>
    <t>Twin XL: 68x102"/39x80+12"/21x30"</t>
  </si>
  <si>
    <t>CS20-1394</t>
  </si>
  <si>
    <t>086569534057</t>
  </si>
  <si>
    <t>CS20-1395</t>
  </si>
  <si>
    <t>086569534231</t>
  </si>
  <si>
    <t>CS20-1396</t>
  </si>
  <si>
    <t>086569534248</t>
  </si>
  <si>
    <t>CS20-1397</t>
  </si>
  <si>
    <t>086569534255</t>
  </si>
  <si>
    <t>Black Dog</t>
  </si>
  <si>
    <t>Black</t>
  </si>
  <si>
    <t>CS20-1398</t>
  </si>
  <si>
    <t>086569534262</t>
  </si>
  <si>
    <t>CS20-1399</t>
  </si>
  <si>
    <t>086569534286</t>
  </si>
  <si>
    <t>CS20-1400</t>
  </si>
  <si>
    <t>086569534293</t>
  </si>
  <si>
    <t>CS20-1401</t>
  </si>
  <si>
    <t>086569534309</t>
  </si>
  <si>
    <t>CS20-1402</t>
  </si>
  <si>
    <t>086569534316</t>
  </si>
  <si>
    <t>Blue Polar Bears</t>
  </si>
  <si>
    <t>CS20-1403</t>
  </si>
  <si>
    <t>086569534323</t>
  </si>
  <si>
    <t>CS20-1404</t>
  </si>
  <si>
    <t>086569534330</t>
  </si>
  <si>
    <t>CS20-1405</t>
  </si>
  <si>
    <t>086569534347</t>
  </si>
  <si>
    <t>CS20-1406</t>
  </si>
  <si>
    <t>086569534354</t>
  </si>
  <si>
    <t>CS20-1407</t>
  </si>
  <si>
    <t>086569534361</t>
  </si>
  <si>
    <t>Seafoam Foxes</t>
  </si>
  <si>
    <t>Seafoam</t>
  </si>
  <si>
    <t>CS20-1408</t>
  </si>
  <si>
    <t>086569534378</t>
  </si>
  <si>
    <t>CS20-1409</t>
  </si>
  <si>
    <t>086569534385</t>
  </si>
  <si>
    <t>CS20-1410</t>
  </si>
  <si>
    <t>086569534392</t>
  </si>
  <si>
    <t>CS20-1411</t>
  </si>
  <si>
    <t>086569534408</t>
  </si>
  <si>
    <t>CS20-1412</t>
  </si>
  <si>
    <t>086569534415</t>
  </si>
  <si>
    <t>Grey/Pink Cats</t>
  </si>
  <si>
    <t>Grey/Pink</t>
  </si>
  <si>
    <t>CS20-1413</t>
  </si>
  <si>
    <t>086569534422</t>
  </si>
  <si>
    <t>CS20-1414</t>
  </si>
  <si>
    <t>086569534439</t>
  </si>
  <si>
    <t>CS20-1415</t>
  </si>
  <si>
    <t>086569534446</t>
  </si>
  <si>
    <t>CS20-1416</t>
  </si>
  <si>
    <t>086569534453</t>
  </si>
  <si>
    <t>CS20-1417</t>
  </si>
  <si>
    <t>086569534460</t>
  </si>
  <si>
    <t>Christmas Village</t>
  </si>
  <si>
    <t>CS20-1703-A</t>
  </si>
  <si>
    <t>022164421668</t>
  </si>
  <si>
    <t>CS20-1704-A</t>
  </si>
  <si>
    <t>022164421675</t>
  </si>
  <si>
    <t>CS20-1705-A</t>
  </si>
  <si>
    <t>022164421682</t>
  </si>
  <si>
    <t>CS20-1706-A</t>
  </si>
  <si>
    <t>022164421699</t>
  </si>
  <si>
    <t>CS20-1707-A</t>
  </si>
  <si>
    <t>022164421705</t>
  </si>
  <si>
    <t>Reindeer</t>
  </si>
  <si>
    <t>CS20-1708-A</t>
  </si>
  <si>
    <t>022164421712</t>
  </si>
  <si>
    <t>CS20-1709-A</t>
  </si>
  <si>
    <t>022164421729</t>
  </si>
  <si>
    <t>CS20-1710-A</t>
  </si>
  <si>
    <t>022164421736</t>
  </si>
  <si>
    <t>CS20-1711-A</t>
  </si>
  <si>
    <t>022164421743</t>
  </si>
  <si>
    <t>CS20-1712-A</t>
  </si>
  <si>
    <t>022164421750</t>
  </si>
  <si>
    <t>Bear/Trees</t>
  </si>
  <si>
    <t>CS20-1713-A</t>
  </si>
  <si>
    <t>022164421767</t>
  </si>
  <si>
    <t>CS20-1714-A</t>
  </si>
  <si>
    <t>022164421774</t>
  </si>
  <si>
    <t>CS20-1715-A</t>
  </si>
  <si>
    <t>022164421781</t>
  </si>
  <si>
    <t>CS20-1716-A</t>
  </si>
  <si>
    <t>022164421798</t>
  </si>
  <si>
    <t>CS20-1717-A</t>
  </si>
  <si>
    <t>022164421804</t>
  </si>
  <si>
    <t xml:space="preserve">Bear/Moose </t>
  </si>
  <si>
    <t>CS20-1837</t>
  </si>
  <si>
    <t>022164595789</t>
  </si>
  <si>
    <t>CS20-1838</t>
  </si>
  <si>
    <t>022164595796</t>
  </si>
  <si>
    <t>CS20-1839</t>
  </si>
  <si>
    <t>022164595802</t>
  </si>
  <si>
    <t>CS20-1840</t>
  </si>
  <si>
    <t>022164595819</t>
  </si>
  <si>
    <t>CS20-1841</t>
  </si>
  <si>
    <t>022164595826</t>
  </si>
  <si>
    <t>Woodland Forest</t>
  </si>
  <si>
    <t>Taupe</t>
  </si>
  <si>
    <t>CS20-1842</t>
  </si>
  <si>
    <t>022164595833</t>
  </si>
  <si>
    <t>CS20-1843</t>
  </si>
  <si>
    <t>022164595840</t>
  </si>
  <si>
    <t>CS20-1844</t>
  </si>
  <si>
    <t>022164595857</t>
  </si>
  <si>
    <t>CS20-1845</t>
  </si>
  <si>
    <t>022164595864</t>
  </si>
  <si>
    <t>CS20-1846</t>
  </si>
  <si>
    <t>022164595871</t>
  </si>
  <si>
    <t>Woodland Toile</t>
  </si>
  <si>
    <t>CS20-1847</t>
  </si>
  <si>
    <t>022164595888</t>
  </si>
  <si>
    <t>CS20-1848</t>
  </si>
  <si>
    <t>022164595895</t>
  </si>
  <si>
    <t>CS20-1849</t>
  </si>
  <si>
    <t>022164595901</t>
  </si>
  <si>
    <t>CS20-1850</t>
  </si>
  <si>
    <t>022164595918</t>
  </si>
  <si>
    <t>CS20-1851</t>
  </si>
  <si>
    <t>022164595925</t>
  </si>
  <si>
    <t>Bow</t>
  </si>
  <si>
    <t>Red</t>
  </si>
  <si>
    <t>CS20-1852</t>
  </si>
  <si>
    <t>022164595932</t>
  </si>
  <si>
    <t>CS20-1853</t>
  </si>
  <si>
    <t>022164595949</t>
  </si>
  <si>
    <t>CS20-1854</t>
  </si>
  <si>
    <t>022164595956</t>
  </si>
  <si>
    <t>CS20-1855</t>
  </si>
  <si>
    <t>022164595963</t>
  </si>
  <si>
    <t>CS20-1856</t>
  </si>
  <si>
    <t>022164595970</t>
  </si>
  <si>
    <t>Grey/Taupe</t>
  </si>
  <si>
    <t>CS20-1857</t>
  </si>
  <si>
    <t>022164595987</t>
  </si>
  <si>
    <t>CS20-1858</t>
  </si>
  <si>
    <t>022164595994</t>
  </si>
  <si>
    <t>CS20-1859</t>
  </si>
  <si>
    <t>022164596007</t>
  </si>
  <si>
    <t>CS20-1860</t>
  </si>
  <si>
    <t>022164596014</t>
  </si>
  <si>
    <t>CS20-1861</t>
  </si>
  <si>
    <t>022164596021</t>
  </si>
  <si>
    <t>Dark Grey</t>
  </si>
  <si>
    <t>CS20-1862</t>
  </si>
  <si>
    <t>022164596038</t>
  </si>
  <si>
    <t>CS20-1863</t>
  </si>
  <si>
    <t>022164596045</t>
  </si>
  <si>
    <t>CS20-1864</t>
  </si>
  <si>
    <t>022164596052</t>
  </si>
  <si>
    <t>CS20-1865</t>
  </si>
  <si>
    <t>022164596069</t>
  </si>
  <si>
    <t>CS20-1866</t>
  </si>
  <si>
    <t>022164596076</t>
  </si>
  <si>
    <t>Customer Code</t>
  </si>
  <si>
    <t>Main Category</t>
  </si>
  <si>
    <t>Category</t>
  </si>
  <si>
    <t>Departure Port</t>
  </si>
  <si>
    <t>Port of Discharge</t>
  </si>
  <si>
    <t>ALDIDI</t>
  </si>
  <si>
    <t>ALDI INC. (DI)</t>
  </si>
  <si>
    <t>Aldi</t>
  </si>
  <si>
    <t>SHEET/SHEET SET(20)</t>
  </si>
  <si>
    <t>TBD</t>
  </si>
  <si>
    <t>AMAZON</t>
  </si>
  <si>
    <t>510 Design</t>
  </si>
  <si>
    <t>Beautyrest 4%</t>
  </si>
  <si>
    <t>PILLOWCASE</t>
  </si>
  <si>
    <t>PILLOWCASE(21)</t>
  </si>
  <si>
    <t>Bang--1</t>
  </si>
  <si>
    <t>ATA</t>
  </si>
  <si>
    <t>KKP FINE LINEN PVT LTD</t>
  </si>
  <si>
    <t>AMAZONFBA</t>
  </si>
  <si>
    <t>Accentia</t>
  </si>
  <si>
    <t>Beautyrest 6%</t>
  </si>
  <si>
    <t>ASSORTMENT</t>
  </si>
  <si>
    <t>ASSORTMENT(90)</t>
  </si>
  <si>
    <t>Basic-1</t>
  </si>
  <si>
    <t>Mumbai,India</t>
  </si>
  <si>
    <t>CHA</t>
  </si>
  <si>
    <t>Liberty Mills Limited</t>
  </si>
  <si>
    <t>BEALLS</t>
  </si>
  <si>
    <t>Beall's Outlet Stores, Inc.</t>
  </si>
  <si>
    <t>Beall's</t>
  </si>
  <si>
    <t>Addison Park</t>
  </si>
  <si>
    <t>Beautyrest Black 6.5%</t>
  </si>
  <si>
    <t>BLANKET</t>
  </si>
  <si>
    <t>BLANKET(51)</t>
  </si>
  <si>
    <t>Basic-2</t>
  </si>
  <si>
    <t>Nanjing,China</t>
  </si>
  <si>
    <t>FBA</t>
  </si>
  <si>
    <t>MAHEEN TEXTILE MILLS (PVT) LTD.</t>
  </si>
  <si>
    <t>BLKPBV</t>
  </si>
  <si>
    <t>BELK PRIVATE BRAND VENDOR</t>
  </si>
  <si>
    <t>Belk</t>
  </si>
  <si>
    <t>Alpine Valley</t>
  </si>
  <si>
    <t>Joseph Sadony</t>
  </si>
  <si>
    <t>COMFORTER (SET)</t>
  </si>
  <si>
    <t>COMFORTER (SET)(10)</t>
  </si>
  <si>
    <t>Basic-5</t>
  </si>
  <si>
    <t>Nhava Sheva,India</t>
  </si>
  <si>
    <t>FBG</t>
  </si>
  <si>
    <t>MK SONS (PVT) LTD</t>
  </si>
  <si>
    <t>BLTNCOAT</t>
  </si>
  <si>
    <t>Burlington Coat Factory</t>
  </si>
  <si>
    <t>Amethyst Home</t>
  </si>
  <si>
    <t>Laura Ashley 3%</t>
  </si>
  <si>
    <t>COVERLET&amp;BEDSPR</t>
  </si>
  <si>
    <t>COVERLET&amp;BEDSPR(13)</t>
  </si>
  <si>
    <t>India Office</t>
  </si>
  <si>
    <t>Qingdao,China</t>
  </si>
  <si>
    <t>HUT</t>
  </si>
  <si>
    <t>PREM TEXTILES</t>
  </si>
  <si>
    <t>MarshallsCan</t>
  </si>
  <si>
    <t>Canadian Marshalls</t>
  </si>
  <si>
    <t>Marshalls</t>
  </si>
  <si>
    <t>Antimicrobial Performance</t>
  </si>
  <si>
    <t>Laura Ashley 4%</t>
  </si>
  <si>
    <t>DUVET&amp;DUVET SET</t>
  </si>
  <si>
    <t>DUVET&amp;DUVET SET(12)</t>
  </si>
  <si>
    <t>One Central-2</t>
  </si>
  <si>
    <t>Shanghai,China</t>
  </si>
  <si>
    <t>KRC</t>
  </si>
  <si>
    <t>PREMIER FINE LINENS PVT LTD</t>
  </si>
  <si>
    <t>COSTCOCAN</t>
  </si>
  <si>
    <t>Costco Canada</t>
  </si>
  <si>
    <t>Costco</t>
  </si>
  <si>
    <t>Apothecary Home</t>
  </si>
  <si>
    <t>Laura Ashley 5%</t>
  </si>
  <si>
    <t>THROW WRAP</t>
  </si>
  <si>
    <t>THROW WRAP(58)</t>
  </si>
  <si>
    <t>Tuticorin,India</t>
  </si>
  <si>
    <t>LA</t>
  </si>
  <si>
    <t>THE CRESCENT TEXTILE MILLS LIMITED</t>
  </si>
  <si>
    <t>ddDiscount</t>
  </si>
  <si>
    <t>dd’s Discounts</t>
  </si>
  <si>
    <t>dd's Discounts</t>
  </si>
  <si>
    <t>ARCH / MANTLE</t>
  </si>
  <si>
    <t>Martha Stewart (Bath) 3%</t>
  </si>
  <si>
    <t>THROW</t>
  </si>
  <si>
    <t>THROW(50)</t>
  </si>
  <si>
    <t>STAR-项目组</t>
  </si>
  <si>
    <t>US Domestic</t>
  </si>
  <si>
    <t>NHA</t>
  </si>
  <si>
    <t>YUNUS</t>
  </si>
  <si>
    <t>DOLGEN-DI</t>
  </si>
  <si>
    <t>DOLLAR GENERAL CORP. (DI)</t>
  </si>
  <si>
    <t>Dollar General</t>
  </si>
  <si>
    <t xml:space="preserve">Arch Studio  </t>
  </si>
  <si>
    <t>Martha Stewart (Bath) 4%</t>
  </si>
  <si>
    <t>US Production</t>
  </si>
  <si>
    <t>NJN</t>
  </si>
  <si>
    <t>南京海聆梦</t>
  </si>
  <si>
    <t>DOLGEN</t>
  </si>
  <si>
    <t>Dollar General Corporation</t>
  </si>
  <si>
    <t>Armoire Collection</t>
  </si>
  <si>
    <t>Martha Stewart (Bath) 5%</t>
  </si>
  <si>
    <t>渠道部-项目一组</t>
  </si>
  <si>
    <t>NY</t>
  </si>
  <si>
    <t>南京美华</t>
  </si>
  <si>
    <t>FREDMEYER</t>
  </si>
  <si>
    <t>Fred Meyer Stores</t>
  </si>
  <si>
    <t>Fred Meyer</t>
  </si>
  <si>
    <t>Art In Motion</t>
  </si>
  <si>
    <t>Martha Stewart (Hard) 3%</t>
  </si>
  <si>
    <t>OKL</t>
  </si>
  <si>
    <t>南通亿家人</t>
  </si>
  <si>
    <t>FREDMEYERDI</t>
  </si>
  <si>
    <t>Fred Meyer Stores DI</t>
  </si>
  <si>
    <t>Artology</t>
  </si>
  <si>
    <t>Martha Stewart (Hard) 4%</t>
  </si>
  <si>
    <t>QDO</t>
  </si>
  <si>
    <t>南通鑫盛</t>
  </si>
  <si>
    <t>GABESBRO</t>
  </si>
  <si>
    <t>Gabriel Brothers Inc.</t>
  </si>
  <si>
    <t>Gabriel Brothers</t>
  </si>
  <si>
    <t>AT HOME</t>
  </si>
  <si>
    <t>Martha Stewart (Hard) 7%</t>
  </si>
  <si>
    <t>吉奥璐纺织</t>
  </si>
  <si>
    <t>GIANTTIGERDI</t>
  </si>
  <si>
    <t>Giant Tiger Stores Ltd. (DI)</t>
  </si>
  <si>
    <t>Giant Tiger</t>
  </si>
  <si>
    <t>August &amp; Leo</t>
  </si>
  <si>
    <t>N Natori 5%</t>
  </si>
  <si>
    <t>SH</t>
  </si>
  <si>
    <t>新东旭纺织印染有限公司</t>
  </si>
  <si>
    <t>HSN</t>
  </si>
  <si>
    <t>Home Shopping Network</t>
  </si>
  <si>
    <t>Autumn Days</t>
  </si>
  <si>
    <t>N Natori Studio 5%</t>
  </si>
  <si>
    <t>TUT</t>
  </si>
  <si>
    <t>杭州露依尔</t>
  </si>
  <si>
    <t>HGPOE</t>
  </si>
  <si>
    <t>Homegoods (POE)</t>
  </si>
  <si>
    <t>Homegoods</t>
  </si>
  <si>
    <t>Backstage</t>
  </si>
  <si>
    <t>Natori 7%</t>
  </si>
  <si>
    <t>US</t>
  </si>
  <si>
    <t>江苏虞美人</t>
  </si>
  <si>
    <t>HOMEGOODS</t>
  </si>
  <si>
    <t>Homegoods Inc.</t>
  </si>
  <si>
    <t>Be Mine</t>
  </si>
  <si>
    <t>Serta 5.5%</t>
  </si>
  <si>
    <t>浙江峰赫</t>
  </si>
  <si>
    <t>HOMESENSE</t>
  </si>
  <si>
    <t>Homesense</t>
  </si>
  <si>
    <t>Beauty Silk</t>
  </si>
  <si>
    <t>Serta Sheep 5.5%</t>
  </si>
  <si>
    <t>海聆梦家居(SCM)</t>
  </si>
  <si>
    <t>JCPCAT</t>
  </si>
  <si>
    <t>JC Penney Catalog</t>
  </si>
  <si>
    <t>JC Penney</t>
  </si>
  <si>
    <t>Beautyrest</t>
  </si>
  <si>
    <t>Sharper Image Heated 3%</t>
  </si>
  <si>
    <t>淄博鲁商</t>
  </si>
  <si>
    <t>JCPCATDI</t>
  </si>
  <si>
    <t>JC Penney Catalog (POE)</t>
  </si>
  <si>
    <t>Beautyrest Black</t>
  </si>
  <si>
    <t>Sharper Image Heated 4%</t>
  </si>
  <si>
    <t>JCPRET</t>
  </si>
  <si>
    <t>JC Penney Retail</t>
  </si>
  <si>
    <t xml:space="preserve">Beautyrest Platinum </t>
  </si>
  <si>
    <t>Sharper Image Heated 5%</t>
  </si>
  <si>
    <t>JCPRETDI</t>
  </si>
  <si>
    <t>JC Penney Retail (POE)</t>
  </si>
  <si>
    <t>Beautyrest Silver</t>
  </si>
  <si>
    <t>Sharper Image Nonheated 4%</t>
  </si>
  <si>
    <t>JLA</t>
  </si>
  <si>
    <t>JLA Home</t>
  </si>
  <si>
    <t>BeautySleep</t>
  </si>
  <si>
    <t>Sharper Image Nonheated 5%</t>
  </si>
  <si>
    <t>KOHL</t>
  </si>
  <si>
    <t>Kohl's</t>
  </si>
  <si>
    <t>BEBE</t>
  </si>
  <si>
    <t>Woolrich 5%</t>
  </si>
  <si>
    <t>KOHLPOE</t>
  </si>
  <si>
    <t>Kohl's (POE)</t>
  </si>
  <si>
    <t>Bebe (Black/White Label Not Holiday)</t>
  </si>
  <si>
    <t>KOHLDSN</t>
  </si>
  <si>
    <t>Kohl's.com</t>
  </si>
  <si>
    <t>BEBE- BLACK</t>
  </si>
  <si>
    <t>KROGER</t>
  </si>
  <si>
    <t>Kroger</t>
  </si>
  <si>
    <t>Bebe Bow</t>
  </si>
  <si>
    <t>MACYBKSTAGE</t>
  </si>
  <si>
    <t>Macy's Backstage</t>
  </si>
  <si>
    <t>Macy's</t>
  </si>
  <si>
    <t>Bebe Girls</t>
  </si>
  <si>
    <t>MACY01</t>
  </si>
  <si>
    <t>Macy's Home Store</t>
  </si>
  <si>
    <t>BEBE Holiday</t>
  </si>
  <si>
    <t>MACY02</t>
  </si>
  <si>
    <t>Macy's.com</t>
  </si>
  <si>
    <t>Bed Guardian</t>
  </si>
  <si>
    <t>MARSHALLS</t>
  </si>
  <si>
    <t>Marshalls, Inc.</t>
  </si>
  <si>
    <t>Beekman Home</t>
  </si>
  <si>
    <t>NEX</t>
  </si>
  <si>
    <t>Nexcom</t>
  </si>
  <si>
    <t>BELK</t>
  </si>
  <si>
    <t>OLDTIMEPOT</t>
  </si>
  <si>
    <t>Old Time Pottery, LLC</t>
  </si>
  <si>
    <t>Old Time Pottery</t>
  </si>
  <si>
    <t>Better Home and Gardens</t>
  </si>
  <si>
    <t>REDAPPLECA</t>
  </si>
  <si>
    <t>RED APPLE STORES INC</t>
  </si>
  <si>
    <t>Red Apple Stores</t>
  </si>
  <si>
    <t>Beyond Soft</t>
  </si>
  <si>
    <t>ROSSPOE</t>
  </si>
  <si>
    <t>Ross Stores, Inc.</t>
  </si>
  <si>
    <t>Ross</t>
  </si>
  <si>
    <t xml:space="preserve">Big One </t>
  </si>
  <si>
    <t>SEVENAVE</t>
  </si>
  <si>
    <t>Seventh Avenue, Inc.</t>
  </si>
  <si>
    <t>Seventh Avenue</t>
  </si>
  <si>
    <t>BIG ONE KIDS</t>
  </si>
  <si>
    <t>TARHEEL</t>
  </si>
  <si>
    <t>TAR HEEL (FAMILY DOLL-DI)</t>
  </si>
  <si>
    <t>Family Dollar</t>
  </si>
  <si>
    <t xml:space="preserve">Biltmore </t>
  </si>
  <si>
    <t>KROGERDI</t>
  </si>
  <si>
    <t>The Kroger Co. DI</t>
  </si>
  <si>
    <t>Blueberry Cove</t>
  </si>
  <si>
    <t>TJ MAXX</t>
  </si>
  <si>
    <t>TJMaxx Inc.</t>
  </si>
  <si>
    <t>TJX</t>
  </si>
  <si>
    <t>Broyhill</t>
  </si>
  <si>
    <t>WALMART CANADA</t>
  </si>
  <si>
    <t>Wal-Mart Canada Corp. (DI)</t>
  </si>
  <si>
    <t>Walmart</t>
  </si>
  <si>
    <t>Canadiana</t>
  </si>
  <si>
    <t>WALMARTMEX</t>
  </si>
  <si>
    <t>Wal-Mart Mexico</t>
  </si>
  <si>
    <t>Carson &amp; Cooper</t>
  </si>
  <si>
    <t>WINNERS</t>
  </si>
  <si>
    <t>Winners</t>
  </si>
  <si>
    <t>CATCH'N ZZZ</t>
  </si>
  <si>
    <t>Catherine Malandrino</t>
  </si>
  <si>
    <t>Catherine Malandrino (Holiday)</t>
  </si>
  <si>
    <t>CATHERINE MALANDRINO HOTEL</t>
  </si>
  <si>
    <t>Catherine Malandrino Kids</t>
  </si>
  <si>
    <t>Cedar &amp; Rose</t>
  </si>
  <si>
    <t>Celebrate Home</t>
  </si>
  <si>
    <t xml:space="preserve">Chapel Hill </t>
  </si>
  <si>
    <t>Chapel Hill by Croscill</t>
  </si>
  <si>
    <t>Charter Club</t>
  </si>
  <si>
    <t>Chelsea Square</t>
  </si>
  <si>
    <t>City Lights</t>
  </si>
  <si>
    <t>Clean Habitat</t>
  </si>
  <si>
    <t>Clean Spaces</t>
  </si>
  <si>
    <t>Coastal Dunes</t>
  </si>
  <si>
    <t>Coastal Home</t>
  </si>
  <si>
    <t>Codi</t>
  </si>
  <si>
    <t>COLIN + JUSTIN</t>
  </si>
  <si>
    <t>Comfort Bay</t>
  </si>
  <si>
    <t>Comfort Classics</t>
  </si>
  <si>
    <t>Concierge Collection</t>
  </si>
  <si>
    <t>Cottage Laundry</t>
  </si>
  <si>
    <t>Cozzze</t>
  </si>
  <si>
    <t xml:space="preserve">Cremieux  </t>
  </si>
  <si>
    <t>Crosby St</t>
  </si>
  <si>
    <t>Croscill</t>
  </si>
  <si>
    <t>Croscill Casual</t>
  </si>
  <si>
    <t>Croscill Classics</t>
  </si>
  <si>
    <t>Croscill Home</t>
  </si>
  <si>
    <t>Crown and Ivy</t>
  </si>
  <si>
    <t>Cuddl Duds</t>
  </si>
  <si>
    <t>Debbie Travis</t>
  </si>
  <si>
    <t>Deck the Halls</t>
  </si>
  <si>
    <t>Décor 5</t>
  </si>
  <si>
    <t>Décor Studio</t>
  </si>
  <si>
    <t xml:space="preserve">Degrees of Comfort </t>
  </si>
  <si>
    <t>Designlab</t>
  </si>
  <si>
    <t>DesignLab Kids</t>
  </si>
  <si>
    <t>EE</t>
  </si>
  <si>
    <t>Emryn House</t>
  </si>
  <si>
    <t>Everyday Living</t>
  </si>
  <si>
    <t xml:space="preserve">Fall Festival </t>
  </si>
  <si>
    <t>Fall Sweet Fall</t>
  </si>
  <si>
    <t>Family Chef</t>
  </si>
  <si>
    <t>Festive Days</t>
  </si>
  <si>
    <t>finch + robin</t>
  </si>
  <si>
    <t>Found &amp; Fable</t>
  </si>
  <si>
    <t>Free Home</t>
  </si>
  <si>
    <t>Friends Forever</t>
  </si>
  <si>
    <t>GAMER SQUAD</t>
  </si>
  <si>
    <t>GATHER AT HOME</t>
  </si>
  <si>
    <t>Ghostly Greeting</t>
  </si>
  <si>
    <t>Goodness&amp;Grace</t>
  </si>
  <si>
    <t>Grace Mitchell</t>
  </si>
  <si>
    <t>Gramercy Park</t>
  </si>
  <si>
    <t>Graveyard</t>
  </si>
  <si>
    <t>Grayson &amp; Parker</t>
  </si>
  <si>
    <t>H2Ology</t>
  </si>
  <si>
    <t>Halloween Hill</t>
  </si>
  <si>
    <t>Hampton Hill</t>
  </si>
  <si>
    <t>Happy Fall</t>
  </si>
  <si>
    <t>Happy Halloween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</si>
  <si>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</si>
  <si>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</si>
  <si>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</si>
  <si>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</si>
  <si>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</si>
  <si>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</si>
  <si>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</si>
  <si>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Harbor House Blue</t>
  </si>
  <si>
    <t>HD design</t>
  </si>
  <si>
    <t>Hello Autumn</t>
  </si>
  <si>
    <t>H-HOME TRENDS PL</t>
  </si>
  <si>
    <t>Holiday Lane</t>
  </si>
  <si>
    <t>Holiday Time</t>
  </si>
  <si>
    <t>Holiday traditions</t>
  </si>
  <si>
    <t>HOLLY &amp; MOSS</t>
  </si>
  <si>
    <t xml:space="preserve">Holly Jolly </t>
  </si>
  <si>
    <t>HOME DECORATORS COLLECTION</t>
  </si>
  <si>
    <t>Home Design</t>
  </si>
  <si>
    <t>Home Essence</t>
  </si>
  <si>
    <t xml:space="preserve">Home for the Holidays </t>
  </si>
  <si>
    <t>Home Trends</t>
  </si>
  <si>
    <t>Homenetic</t>
  </si>
  <si>
    <t>Honeybloom</t>
  </si>
  <si>
    <t xml:space="preserve">Hotel </t>
  </si>
  <si>
    <t>Hotel by park avenue</t>
  </si>
  <si>
    <t>Hotel Collection</t>
  </si>
  <si>
    <t>Hotel Style</t>
  </si>
  <si>
    <t>HOUSE &amp; HOME</t>
  </si>
  <si>
    <t>Huntington Home</t>
  </si>
  <si>
    <t>Hyde lane</t>
  </si>
  <si>
    <t>Hyde Park</t>
  </si>
  <si>
    <t>Ideology</t>
  </si>
  <si>
    <t>INK+IVY</t>
  </si>
  <si>
    <t>INK+IVY Kids</t>
  </si>
  <si>
    <t>Inspire by Intelligent Design</t>
  </si>
  <si>
    <t xml:space="preserve">Intelligent Design </t>
  </si>
  <si>
    <t>Intelligent Design Kids</t>
  </si>
  <si>
    <t xml:space="preserve">Interiors </t>
  </si>
  <si>
    <t>Jack O Lantern Lane</t>
  </si>
  <si>
    <t>JLA Art</t>
  </si>
  <si>
    <t>JLA Furniture</t>
  </si>
  <si>
    <t>Josie by Natori</t>
  </si>
  <si>
    <t>Joy Peace Love</t>
  </si>
  <si>
    <t>Joy to the world</t>
  </si>
  <si>
    <t>JOYLAND</t>
  </si>
  <si>
    <t>Juniper Home</t>
  </si>
  <si>
    <t>Kids by Kirkton House</t>
  </si>
  <si>
    <t>Kirkton House</t>
  </si>
  <si>
    <t>Laila Ali</t>
  </si>
  <si>
    <t>Laura Ashley</t>
  </si>
  <si>
    <t>laurel + pine</t>
  </si>
  <si>
    <t>Life At Home</t>
  </si>
  <si>
    <t>Lightning Bug</t>
  </si>
  <si>
    <t>Living Clean</t>
  </si>
  <si>
    <t>Liz</t>
  </si>
  <si>
    <t>Luxury Hotel</t>
  </si>
  <si>
    <t>Luxury Hotel by Park Ave</t>
  </si>
  <si>
    <t>Madison Classics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</si>
  <si>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</si>
  <si>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</si>
  <si>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</si>
  <si>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</si>
  <si>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</si>
  <si>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</si>
  <si>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</si>
  <si>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</si>
  <si>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</si>
  <si>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</si>
  <si>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 xml:space="preserve">Martha Stewart Everyday </t>
  </si>
  <si>
    <t>Member’s Choice</t>
  </si>
  <si>
    <t>MEMBER'S MARK</t>
  </si>
  <si>
    <t>Merriest Holiday</t>
  </si>
  <si>
    <t>Merry &amp; Bright</t>
  </si>
  <si>
    <t xml:space="preserve">Merry Moments </t>
  </si>
  <si>
    <t>Mi Zone</t>
  </si>
  <si>
    <t>Mi Zone Kids</t>
  </si>
  <si>
    <t>Michael Strahan</t>
  </si>
  <si>
    <t>Microtec</t>
  </si>
  <si>
    <t>Modavari</t>
  </si>
  <si>
    <t>Modern Southern Home</t>
  </si>
  <si>
    <t>Moonbeams</t>
  </si>
  <si>
    <t>MP2 by Madison Park</t>
  </si>
  <si>
    <t>N Natori</t>
  </si>
  <si>
    <t>N Natori Studio</t>
  </si>
  <si>
    <t>Nanette Holiday</t>
  </si>
  <si>
    <t>Nanette Lepore</t>
  </si>
  <si>
    <t>nanette Lepore (holiday silver)</t>
  </si>
  <si>
    <t>Nanette Lepore Coastal</t>
  </si>
  <si>
    <t>Nanette Lepore Girls</t>
  </si>
  <si>
    <t>Nanette Lepore holiday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</si>
  <si>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</si>
  <si>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</si>
  <si>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</si>
  <si>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</si>
  <si>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</si>
  <si>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</si>
  <si>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</si>
  <si>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</si>
  <si>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</si>
  <si>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On your own</t>
  </si>
  <si>
    <t>Onva</t>
  </si>
  <si>
    <t>Opalhouse</t>
  </si>
  <si>
    <t>Opalhouse designed with Jungalow</t>
  </si>
  <si>
    <t>Origin 21</t>
  </si>
  <si>
    <t>Palms End</t>
  </si>
  <si>
    <t>Park Avenue</t>
  </si>
  <si>
    <t>Peak Performance</t>
  </si>
  <si>
    <t>Peppermint place</t>
  </si>
  <si>
    <t>Premier Comfort</t>
  </si>
  <si>
    <t>Premier Comfort Signature</t>
  </si>
  <si>
    <t>President Choice</t>
  </si>
  <si>
    <t>Protech</t>
  </si>
  <si>
    <t>Providence</t>
  </si>
  <si>
    <t>Real Living</t>
  </si>
  <si>
    <t>Regency Heights</t>
  </si>
  <si>
    <t>Royal Velvet</t>
  </si>
  <si>
    <t>Scare Factory</t>
  </si>
  <si>
    <t>SCM</t>
  </si>
  <si>
    <t>SCM KIDS</t>
  </si>
  <si>
    <t>Scoop Delights</t>
  </si>
  <si>
    <t>SDS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</si>
  <si>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</si>
  <si>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</si>
  <si>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</si>
  <si>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</si>
  <si>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</si>
  <si>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</si>
  <si>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Number</t>
  </si>
  <si>
    <t>Sleep Philosophy</t>
  </si>
  <si>
    <t>Smart Cool by Sleep Philosophy</t>
  </si>
  <si>
    <t>Soft Touch</t>
  </si>
  <si>
    <t>Soloft</t>
  </si>
  <si>
    <t>Sonoma</t>
  </si>
  <si>
    <t>South Street Loft</t>
  </si>
  <si>
    <t>Southern Living</t>
  </si>
  <si>
    <t>Spider</t>
  </si>
  <si>
    <t>Spirits Bright</t>
  </si>
  <si>
    <t xml:space="preserve">Spooktacular </t>
  </si>
  <si>
    <t>Spooky Halloween</t>
  </si>
  <si>
    <t>Spooky Hollow</t>
  </si>
  <si>
    <t>Spooky Season</t>
  </si>
  <si>
    <t>Stoneberry</t>
  </si>
  <si>
    <t>Studio D</t>
  </si>
  <si>
    <t>Style Sanctuary</t>
  </si>
  <si>
    <t>Style Sanctuary Blue</t>
  </si>
  <si>
    <t>Style Sanctuary Bronze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</si>
  <si>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</si>
  <si>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</si>
  <si>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</si>
  <si>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</si>
  <si>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</si>
  <si>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</si>
  <si>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</si>
  <si>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TINSEL+ FROST</t>
  </si>
  <si>
    <t>Tiny Dreamer</t>
  </si>
  <si>
    <t>Tis the Season</t>
  </si>
  <si>
    <t>Tis the Season - Gold</t>
  </si>
  <si>
    <t>Tis the Season - Silver</t>
  </si>
  <si>
    <t>Tracey Boyd</t>
  </si>
  <si>
    <t>Track &amp; Tail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</si>
  <si>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</si>
  <si>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</si>
  <si>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</si>
  <si>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</si>
  <si>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</si>
  <si>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</si>
  <si>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</si>
  <si>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</si>
  <si>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Dreams</t>
  </si>
  <si>
    <t>Urban Essential</t>
  </si>
  <si>
    <t>Urban Habitat</t>
  </si>
  <si>
    <t>Urban Habitat Kids</t>
  </si>
  <si>
    <t>Warm &amp; Cozy</t>
  </si>
  <si>
    <t>WB Hotel</t>
  </si>
  <si>
    <t>Wendy Bellisimo Holiday-green</t>
  </si>
  <si>
    <t>Wendy Bellissimo</t>
  </si>
  <si>
    <t>Wendy Bellissimo holiday</t>
  </si>
  <si>
    <t>Wendy Bellissimo Home</t>
  </si>
  <si>
    <t>Wendy Bellissimo(gold tree holiday label)</t>
  </si>
  <si>
    <t xml:space="preserve">Wendy Harvest 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</si>
  <si>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</si>
  <si>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</si>
  <si>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</si>
  <si>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</si>
  <si>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</si>
  <si>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</si>
  <si>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</si>
  <si>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YOUR ZONE</t>
  </si>
  <si>
    <t>Zoopet</t>
  </si>
  <si>
    <t>Program Size</t>
  </si>
  <si>
    <t>Ship to Location</t>
  </si>
  <si>
    <t>UOM</t>
  </si>
  <si>
    <t>Quote Sheet Template</t>
  </si>
  <si>
    <t>Other Load Suggestions</t>
  </si>
  <si>
    <t>China</t>
  </si>
  <si>
    <t>Each</t>
  </si>
  <si>
    <t>2025 SHET Domestic</t>
  </si>
  <si>
    <t>PM</t>
  </si>
  <si>
    <t>Commission</t>
  </si>
  <si>
    <t>Black Friday</t>
  </si>
  <si>
    <t>Super Big: ≥ 500K</t>
  </si>
  <si>
    <t>Domestic Purchase</t>
  </si>
  <si>
    <t>India</t>
  </si>
  <si>
    <t>AVN</t>
  </si>
  <si>
    <t>Piece</t>
  </si>
  <si>
    <t>2025 SHET DI</t>
  </si>
  <si>
    <t>Brokage</t>
  </si>
  <si>
    <t>Rolled</t>
  </si>
  <si>
    <t>BTC</t>
  </si>
  <si>
    <t>Big: 300K - 500K</t>
  </si>
  <si>
    <t>Domestic: Customer DC</t>
  </si>
  <si>
    <t>ZPP (POE Shipments)</t>
  </si>
  <si>
    <t>SWV</t>
  </si>
  <si>
    <t>Pair</t>
  </si>
  <si>
    <t>2025 SHET POE</t>
  </si>
  <si>
    <t>Agent Fee</t>
  </si>
  <si>
    <t>Compressed/Knocked Down</t>
  </si>
  <si>
    <t>Fall</t>
  </si>
  <si>
    <t>Medium: 150K -300K</t>
  </si>
  <si>
    <t>USA</t>
  </si>
  <si>
    <t>2025 SHET JLA Ecomm</t>
  </si>
  <si>
    <t>Reverse</t>
  </si>
  <si>
    <t>Improved Packaging</t>
  </si>
  <si>
    <t>Spring</t>
  </si>
  <si>
    <t>Small: &lt; 150K</t>
  </si>
  <si>
    <t>Intl.-Customer DC</t>
  </si>
  <si>
    <t>SV3</t>
  </si>
  <si>
    <t>Carton</t>
  </si>
  <si>
    <t>Royalty</t>
  </si>
  <si>
    <t>Partially Compressed</t>
  </si>
  <si>
    <t>Winter</t>
  </si>
  <si>
    <t>Intl.-Direct Import</t>
  </si>
  <si>
    <t>OOD</t>
  </si>
  <si>
    <t>Intl.-Domestic: Warehouse</t>
  </si>
  <si>
    <t>WOD/SV2</t>
  </si>
  <si>
    <t>Customer WH Allowance</t>
  </si>
  <si>
    <t>Intl.-POE</t>
  </si>
  <si>
    <t>WOD/SV3</t>
  </si>
  <si>
    <t>NSA%</t>
  </si>
  <si>
    <t>POE</t>
  </si>
  <si>
    <t>Fuel Surcharge</t>
  </si>
  <si>
    <t>Photography</t>
  </si>
  <si>
    <t>Freight Allowance</t>
  </si>
  <si>
    <t>Volume Rebate</t>
  </si>
  <si>
    <t>Funding</t>
  </si>
  <si>
    <t>Size</t>
  </si>
  <si>
    <t>quality</t>
  </si>
  <si>
    <t>Qty placed for 2025</t>
  </si>
  <si>
    <r>
      <rPr>
        <b/>
        <sz val="11"/>
        <color rgb="FFFF0000"/>
        <rFont val="宋体"/>
        <family val="3"/>
        <charset val="134"/>
        <scheme val="minor"/>
      </rPr>
      <t>Estimated</t>
    </r>
    <r>
      <rPr>
        <b/>
        <sz val="11"/>
        <color theme="1"/>
        <rFont val="宋体"/>
        <family val="3"/>
        <charset val="134"/>
        <scheme val="minor"/>
      </rPr>
      <t xml:space="preserve"> Buy qty for 2026</t>
    </r>
  </si>
  <si>
    <t>2025 Prices</t>
  </si>
  <si>
    <t>1/22/26 - Factory cost 2026</t>
  </si>
  <si>
    <t>2/4/26 - Factory cost 2026</t>
  </si>
  <si>
    <t>Factory wise greige booking units</t>
  </si>
  <si>
    <t>IND</t>
  </si>
  <si>
    <t>Essa Tex/Zafar/Union</t>
  </si>
  <si>
    <t>Ecom</t>
  </si>
  <si>
    <t>ID</t>
  </si>
  <si>
    <t>T</t>
  </si>
  <si>
    <t>135 gsm</t>
  </si>
  <si>
    <t>TBA</t>
  </si>
  <si>
    <t xml:space="preserve">TXL </t>
  </si>
  <si>
    <t>F</t>
  </si>
  <si>
    <t>Q</t>
  </si>
  <si>
    <t>TN</t>
  </si>
  <si>
    <t>160 gsm</t>
  </si>
  <si>
    <t>K</t>
  </si>
  <si>
    <t xml:space="preserve">CK </t>
  </si>
  <si>
    <t>WR</t>
  </si>
  <si>
    <t>160gsm</t>
  </si>
  <si>
    <t>CS</t>
  </si>
  <si>
    <t>G. Total</t>
  </si>
  <si>
    <t>Ecom/FBA</t>
  </si>
  <si>
    <t>Ecom Specs -21st Jan 2026</t>
  </si>
  <si>
    <t>with 50% Tariff</t>
  </si>
  <si>
    <t>with 25% Tariff</t>
  </si>
  <si>
    <t>Pack size
(in Inches)</t>
  </si>
  <si>
    <t>Carton size
 (in Inches)</t>
  </si>
  <si>
    <t>Item</t>
  </si>
  <si>
    <t>Packaging</t>
  </si>
  <si>
    <t>Specs</t>
  </si>
  <si>
    <t>Solid/Ptd</t>
  </si>
  <si>
    <t>Case pack</t>
  </si>
  <si>
    <t>W</t>
  </si>
  <si>
    <t>H</t>
  </si>
  <si>
    <t>Gusset</t>
  </si>
  <si>
    <t>L</t>
  </si>
  <si>
    <t>Height</t>
  </si>
  <si>
    <t>Remark if Any</t>
  </si>
  <si>
    <r>
      <rPr>
        <b/>
        <sz val="11"/>
        <color theme="1"/>
        <rFont val="宋体"/>
        <family val="3"/>
        <charset val="134"/>
        <scheme val="minor"/>
      </rPr>
      <t xml:space="preserve">Ecom Comfort Spaces-135gsm- 4pc set
</t>
    </r>
    <r>
      <rPr>
        <b/>
        <sz val="11"/>
        <color rgb="FFFF0000"/>
        <rFont val="宋体"/>
        <family val="3"/>
        <charset val="134"/>
        <scheme val="minor"/>
      </rPr>
      <t>20x10/44x34</t>
    </r>
  </si>
  <si>
    <t>Self Fabric bag packing with Swen insert- 1 pc per carton-MOQ 600/Print or color</t>
  </si>
  <si>
    <t>Twin:  68x98", 39x75+12", 21 x 30"(1)</t>
  </si>
  <si>
    <t>No order shipped-Appx qty-27,611 units</t>
  </si>
  <si>
    <t>Twin XL:  68x102", 39x80+12", 21 x 30"(1)</t>
  </si>
  <si>
    <t>Full:  80x98", 55x76+12", 21 x 30"(2)</t>
  </si>
  <si>
    <t>Queen:  90x102", 60x81+14", 21 x 30"(2)</t>
  </si>
  <si>
    <t>King:  108x102", 78x81+14", 21 x 40"(2)</t>
  </si>
  <si>
    <r>
      <rPr>
        <b/>
        <sz val="11"/>
        <color theme="1"/>
        <rFont val="宋体"/>
        <family val="3"/>
        <charset val="134"/>
        <scheme val="minor"/>
      </rPr>
      <t xml:space="preserve">Ecom 
Intelligent Design-135gsm-4pc set
</t>
    </r>
    <r>
      <rPr>
        <b/>
        <sz val="11"/>
        <color rgb="FFFF0000"/>
        <rFont val="宋体"/>
        <family val="3"/>
        <charset val="134"/>
        <scheme val="minor"/>
      </rPr>
      <t>20x10/44x34</t>
    </r>
  </si>
  <si>
    <t>Clear VZB with 2 white snap button- with front insert-1 pc per/carton packing-MOQ 600/Print or color</t>
  </si>
  <si>
    <t>Twin: 66x96", 39x75"+12", 20x30"(1)</t>
  </si>
  <si>
    <t>Same packaging as last year-Appx Qty-35,959 units</t>
  </si>
  <si>
    <t>Twin XL: 66x102", 39x80"+12", 20x30"(1)</t>
  </si>
  <si>
    <t>Full: 81x96", 54x75"+12", 20x30"(2)</t>
  </si>
  <si>
    <t>Queen: 90x102", 60x80"+14", 20x30"(2)</t>
  </si>
  <si>
    <r>
      <rPr>
        <b/>
        <sz val="11"/>
        <color theme="1"/>
        <rFont val="宋体"/>
        <family val="3"/>
        <charset val="134"/>
        <scheme val="minor"/>
      </rPr>
      <t xml:space="preserve">Ecom
True northe by Sleep philospy-160gsm-4pc set
</t>
    </r>
    <r>
      <rPr>
        <b/>
        <sz val="11"/>
        <color rgb="FFFF0000"/>
        <rFont val="宋体"/>
        <family val="3"/>
        <charset val="134"/>
        <scheme val="minor"/>
      </rPr>
      <t>20x8/48x36</t>
    </r>
  </si>
  <si>
    <t>Twin:  66x96", 39x75+12", 20 x 30"(1)</t>
  </si>
  <si>
    <t>Same packaging as last year- Appx qty -1,83,641 units</t>
  </si>
  <si>
    <t>Twin XL:  66x102", 39x80+12", 20 x 30"(1)</t>
  </si>
  <si>
    <t>Full:  81x96", 54x75+12", 20 x 30"(2)</t>
  </si>
  <si>
    <t>Queen:  90x102", 60x80+14", 20 x 30"(2)</t>
  </si>
  <si>
    <t>King:  108x102", 78x80+14", 20 x 40"(2)</t>
  </si>
  <si>
    <t>Cal-King:  108x102", 72x84+14", 20 x 40"(2)</t>
  </si>
  <si>
    <r>
      <rPr>
        <b/>
        <sz val="11"/>
        <color theme="1"/>
        <rFont val="宋体"/>
        <family val="3"/>
        <charset val="134"/>
        <scheme val="minor"/>
      </rPr>
      <t xml:space="preserve">Ecom 
Woolrich-160gsm-4pc set
</t>
    </r>
    <r>
      <rPr>
        <b/>
        <sz val="11"/>
        <color rgb="FFFF0000"/>
        <rFont val="宋体"/>
        <family val="3"/>
        <charset val="134"/>
        <scheme val="minor"/>
      </rPr>
      <t>20x8/48x36</t>
    </r>
  </si>
  <si>
    <t>VZ bag with Grey pipping with Grey Zipper with Metal puller -Front Insert-1pc per ctn packing-MOQ 600/Print or color</t>
  </si>
  <si>
    <t>Same packaging as last year-Appx qty - 38,489 units</t>
  </si>
  <si>
    <t>Essa Tex/Zafar</t>
  </si>
  <si>
    <t>Project Name</t>
  </si>
  <si>
    <t>Year 2025 prices</t>
  </si>
  <si>
    <t>1/22/26 prices</t>
  </si>
  <si>
    <t>Style</t>
  </si>
  <si>
    <t>Size / Spec/Special Features</t>
  </si>
  <si>
    <r>
      <rPr>
        <b/>
        <sz val="11"/>
        <rFont val="宋体"/>
        <family val="3"/>
        <charset val="134"/>
        <scheme val="minor"/>
      </rPr>
      <t xml:space="preserve">100% cotton </t>
    </r>
    <r>
      <rPr>
        <b/>
        <sz val="11"/>
        <color rgb="FFFF0000"/>
        <rFont val="宋体"/>
        <family val="3"/>
        <charset val="134"/>
        <scheme val="minor"/>
      </rPr>
      <t xml:space="preserve">135gsm </t>
    </r>
    <r>
      <rPr>
        <b/>
        <sz val="11"/>
        <rFont val="宋体"/>
        <family val="3"/>
        <charset val="134"/>
        <scheme val="minor"/>
      </rPr>
      <t>Flannel (20x10/40x36)</t>
    </r>
  </si>
  <si>
    <t>MOQ / Color</t>
  </si>
  <si>
    <t>Total units per carton</t>
  </si>
  <si>
    <t>Cubic Meter/ per CTN</t>
  </si>
  <si>
    <t>Total units per 40' HQ</t>
  </si>
  <si>
    <t>Freight cost per 40' HQ</t>
  </si>
  <si>
    <t>Pigment Print/Solid Dyed</t>
  </si>
  <si>
    <t>Comfort Space - 135gsm Flannel</t>
  </si>
  <si>
    <t>4pcs Sheet Set</t>
  </si>
  <si>
    <t>Single version all items. WxL Rotary pigment print. 4" self hem in flat and pillow included in size. 1/2" side and bottom hem. Fitted all around elastic.</t>
  </si>
  <si>
    <t>Self fabric bag with Sticker Insert and PE bag. Case Pack 4, no inner pack</t>
  </si>
  <si>
    <t>Twin:  68x98", 21 x 30"(1),  39x75+12"</t>
  </si>
  <si>
    <t>Twin XL:  68x102", 21 x 30"(1), 39x80+12"</t>
  </si>
  <si>
    <t>Full:  80x98", 21 x 30"(2), 55x76+12"</t>
  </si>
  <si>
    <t>Queen:  90x102", 21 x 30"(2), 60x81+14"</t>
  </si>
  <si>
    <t>King:  108x102", 21 x 40"(2), 78x81+14"</t>
  </si>
  <si>
    <t>Cal-King:  108x102", 21 x 40"(2), 72x84+14"</t>
  </si>
  <si>
    <t>EST Year 2025 Total Buy</t>
  </si>
  <si>
    <r>
      <rPr>
        <b/>
        <sz val="11"/>
        <color theme="1"/>
        <rFont val="宋体"/>
        <family val="3"/>
        <charset val="134"/>
        <scheme val="minor"/>
      </rPr>
      <t xml:space="preserve">Year 2024
</t>
    </r>
    <r>
      <rPr>
        <b/>
        <sz val="11"/>
        <color rgb="FFFF0000"/>
        <rFont val="宋体"/>
        <family val="3"/>
        <charset val="134"/>
        <scheme val="minor"/>
      </rPr>
      <t>Production Prices</t>
    </r>
  </si>
  <si>
    <r>
      <rPr>
        <b/>
        <sz val="11"/>
        <color theme="1"/>
        <rFont val="宋体"/>
        <family val="3"/>
        <charset val="134"/>
        <scheme val="minor"/>
      </rPr>
      <t xml:space="preserve">Year 2025
</t>
    </r>
    <r>
      <rPr>
        <b/>
        <sz val="11"/>
        <color rgb="FFFF0000"/>
        <rFont val="宋体"/>
        <family val="3"/>
        <charset val="134"/>
        <scheme val="minor"/>
      </rPr>
      <t>PAK</t>
    </r>
  </si>
  <si>
    <r>
      <rPr>
        <b/>
        <sz val="11"/>
        <color theme="1"/>
        <rFont val="宋体"/>
        <family val="3"/>
        <charset val="134"/>
        <scheme val="minor"/>
      </rPr>
      <t xml:space="preserve">Year 2025
</t>
    </r>
    <r>
      <rPr>
        <b/>
        <sz val="11"/>
        <color rgb="FFFF0000"/>
        <rFont val="宋体"/>
        <family val="3"/>
        <charset val="134"/>
        <scheme val="minor"/>
      </rPr>
      <t>IND</t>
    </r>
  </si>
  <si>
    <t>Proposed Plan</t>
  </si>
  <si>
    <t xml:space="preserve">Ecom Specs </t>
  </si>
  <si>
    <t>Prem-2024 shipped prices</t>
  </si>
  <si>
    <t>20th Jan 2025</t>
  </si>
  <si>
    <t>Diff %</t>
  </si>
  <si>
    <t>No order shipped</t>
  </si>
  <si>
    <t>24th Dec</t>
  </si>
  <si>
    <r>
      <rPr>
        <b/>
        <sz val="11"/>
        <color theme="1"/>
        <rFont val="宋体"/>
        <family val="3"/>
        <charset val="134"/>
        <scheme val="minor"/>
      </rPr>
      <t xml:space="preserve">Ecom Beautyrest-160gsm-4pc set
</t>
    </r>
    <r>
      <rPr>
        <b/>
        <sz val="11"/>
        <color rgb="FFFF0000"/>
        <rFont val="宋体"/>
        <family val="3"/>
        <charset val="134"/>
        <scheme val="minor"/>
      </rPr>
      <t>20x8/48x36</t>
    </r>
  </si>
  <si>
    <t>Regular VZB with regular zipper and puller with front and back insert -1pc/ctn packing-MOQ 600/Print or color</t>
  </si>
  <si>
    <t>Full: 81x96", 20x30"(2), 54x75+16"</t>
  </si>
  <si>
    <t>Cost same as 2024</t>
  </si>
  <si>
    <t>Queen: 92x104", 20x30"(2), 60x80"+16"</t>
  </si>
  <si>
    <t>King: 108x104", 20x40"(2), 78x80"+16"</t>
  </si>
  <si>
    <t>Cal-King: 108x104", 20x40"(2), 72x84"+16"</t>
  </si>
  <si>
    <t>Vivek Almost matched 2024 prices</t>
  </si>
  <si>
    <t>Vivek Almost matched 2024 prices , just additional cost of  VZ bag with grey piping and metal puller added</t>
  </si>
  <si>
    <t>PAK 25 vs 2024 production</t>
  </si>
  <si>
    <t>IND 25 vs 2024 production</t>
  </si>
  <si>
    <t>IND 25 vs PAK 25</t>
  </si>
  <si>
    <t>BR</t>
  </si>
  <si>
    <t>Prem</t>
  </si>
  <si>
    <t xml:space="preserve">   </t>
  </si>
  <si>
    <t>20x8/48x36</t>
  </si>
  <si>
    <t>20x8/40x38</t>
  </si>
  <si>
    <t>135gsm</t>
  </si>
  <si>
    <t>20x10/44x34</t>
  </si>
  <si>
    <t>20x10/40x36</t>
  </si>
  <si>
    <t>Maheen</t>
  </si>
  <si>
    <t>Running prices</t>
  </si>
  <si>
    <t>New Prices</t>
  </si>
  <si>
    <t>Self fabric bag</t>
  </si>
  <si>
    <r>
      <rPr>
        <b/>
        <sz val="11"/>
        <color rgb="FFFF0000"/>
        <rFont val="宋体"/>
        <family val="3"/>
        <charset val="134"/>
        <scheme val="minor"/>
      </rPr>
      <t>Estimated</t>
    </r>
    <r>
      <rPr>
        <b/>
        <sz val="11"/>
        <color theme="1"/>
        <rFont val="宋体"/>
        <family val="3"/>
        <charset val="134"/>
        <scheme val="minor"/>
      </rPr>
      <t xml:space="preserve"> Buy qty for 2024</t>
    </r>
  </si>
  <si>
    <t>Factory cost</t>
  </si>
  <si>
    <t>MK</t>
  </si>
  <si>
    <t>New prices</t>
  </si>
  <si>
    <t>Item Num</t>
  </si>
  <si>
    <t>Code</t>
  </si>
  <si>
    <t>Actual POS Jan-Dec 2022</t>
  </si>
  <si>
    <t>POS forecast Jan-Dec 2023</t>
  </si>
  <si>
    <t>POS forecast from Jan 2024 to May 2024</t>
  </si>
  <si>
    <t>Actual PO in 2022</t>
  </si>
  <si>
    <t>PO forecast Jan 2023 to May 2024</t>
  </si>
  <si>
    <t>JLA Inv by 2023/1/17</t>
  </si>
  <si>
    <t>Amz Inv by 2023/1/13</t>
  </si>
  <si>
    <t>New replenish order to cover to May 2024</t>
  </si>
  <si>
    <t>Comments</t>
  </si>
  <si>
    <t>Estimated inv by May 2024</t>
  </si>
  <si>
    <t>Cotton Flannel 135GSM|Cotton Flannel 135GSM|Cotton Flannel 135GSM</t>
  </si>
  <si>
    <t>Twin: 68"W x 98"L/39"W x 75"L + 12"D/21"W x 30"L</t>
  </si>
  <si>
    <t>ARB-</t>
  </si>
  <si>
    <t>Full: 80"W x 98"L/55"W x 76"L + 12"D/21"W x 30"L (2)</t>
  </si>
  <si>
    <t>ARB</t>
  </si>
  <si>
    <t>Queen: 90"W x 102"L/60"W x 81"L + 14"D/21"W x 30"L (2)</t>
  </si>
  <si>
    <t>King: 108"W x 102"L/78"W x 81"L + 14"D/21"W x 40"L (2)</t>
  </si>
  <si>
    <t>Cal King: 108"W x 102"L/72"W x 84"L + 14"D/21"W x 40"L (2)</t>
  </si>
  <si>
    <t>ARA</t>
  </si>
  <si>
    <t>Full: 80"W x 98"L/55"W x 76"L + 12"D/21"W x 30"L (4)</t>
  </si>
  <si>
    <t>Full: 80"W x 98"L/55"W x 76"L + 12"D/21"W x 30"L(2)</t>
  </si>
  <si>
    <t>Queen: 90"W x 102"L/60"W x 81"L + 14"D/21"W x 30"L(2)</t>
  </si>
  <si>
    <t>King: 108"W x 102"L/78"W x 81"L + 14"D/21"W x 40"L(2)</t>
  </si>
  <si>
    <t>Twin: 68x98"/39x75+12"/21x30"</t>
  </si>
  <si>
    <t>Full: 80x98"/55x76+12"/21x30"(2)</t>
  </si>
  <si>
    <t>Queen: 90x102"/60x81"+14"/21x30" (2)</t>
  </si>
  <si>
    <t>ART</t>
  </si>
  <si>
    <t>Cal-King: 108x102"/72x84+14"/21x40"(2)</t>
  </si>
  <si>
    <t/>
  </si>
  <si>
    <t>Planning</t>
  </si>
  <si>
    <t>AMZ</t>
  </si>
  <si>
    <r>
      <rPr>
        <sz val="11"/>
        <rFont val="Calibri"/>
        <family val="2"/>
      </rPr>
      <t>C</t>
    </r>
    <r>
      <rPr>
        <sz val="11"/>
        <rFont val="Calibri"/>
        <family val="2"/>
      </rPr>
      <t>olor</t>
    </r>
  </si>
  <si>
    <r>
      <rPr>
        <sz val="11"/>
        <rFont val="Calibri"/>
        <family val="2"/>
      </rPr>
      <t>S</t>
    </r>
    <r>
      <rPr>
        <sz val="11"/>
        <rFont val="Calibri"/>
        <family val="2"/>
      </rPr>
      <t>ize</t>
    </r>
  </si>
  <si>
    <t>JLA current Inv</t>
  </si>
  <si>
    <r>
      <rPr>
        <sz val="11"/>
        <rFont val="Calibri"/>
        <family val="2"/>
      </rPr>
      <t>P</t>
    </r>
    <r>
      <rPr>
        <sz val="11"/>
        <rFont val="Calibri"/>
        <family val="2"/>
      </rPr>
      <t>OS Forecast from Dec 2022 to Jun 2024</t>
    </r>
  </si>
  <si>
    <t>New replenish qty for 2023</t>
  </si>
  <si>
    <t>+8 Wks</t>
  </si>
  <si>
    <t>New replenish qty for 2023_Update</t>
  </si>
  <si>
    <t>Customer Price</t>
  </si>
  <si>
    <t>Twin</t>
  </si>
  <si>
    <t xml:space="preserve">New replenish qty for 2023 </t>
  </si>
  <si>
    <t>Full</t>
  </si>
  <si>
    <t>Twin XL</t>
  </si>
  <si>
    <t>Queen</t>
  </si>
  <si>
    <t>King</t>
  </si>
  <si>
    <t>Cal King</t>
  </si>
  <si>
    <t>Grand Total</t>
  </si>
  <si>
    <t xml:space="preserve">New replenish qty for 2023_Update </t>
  </si>
  <si>
    <t>JLA Target</t>
  </si>
  <si>
    <t>MK, Cotton Empire, Sitara and Essa Tex</t>
  </si>
  <si>
    <t>JLA revised Target</t>
  </si>
  <si>
    <t>Kam</t>
  </si>
  <si>
    <t>Cotton Empire/Essa Tex</t>
  </si>
  <si>
    <t>Above prices are for 20k units only</t>
  </si>
  <si>
    <t>ASIN</t>
  </si>
  <si>
    <t>Retail Size</t>
  </si>
  <si>
    <t>Color + Pattern</t>
  </si>
  <si>
    <t>Sales Qty (Q4 2021)</t>
  </si>
  <si>
    <t>Sales (Q4 2021)</t>
  </si>
  <si>
    <t>Avg weekly units</t>
  </si>
  <si>
    <t>Total Inv available</t>
  </si>
  <si>
    <t>Incoming Inventory</t>
  </si>
  <si>
    <t>Incoming Date</t>
  </si>
  <si>
    <t>current Cost per Amazon VC portal</t>
  </si>
  <si>
    <t>Current Retail</t>
  </si>
  <si>
    <t>Final cost per latest email (12/1)</t>
  </si>
  <si>
    <t>Okay to continue with this cost</t>
  </si>
  <si>
    <t xml:space="preserve">Cost Diff </t>
  </si>
  <si>
    <t>Retail minus Cost</t>
  </si>
  <si>
    <t>B075XBFLLP</t>
  </si>
  <si>
    <t>Grey Geo</t>
  </si>
  <si>
    <t>B075XBRW73</t>
  </si>
  <si>
    <t>B075XC3VSF</t>
  </si>
  <si>
    <t>B075XBSG5Q</t>
  </si>
  <si>
    <t>B075XBFXC6</t>
  </si>
  <si>
    <t>B075XBTF57</t>
  </si>
  <si>
    <t>Aqua Geo</t>
  </si>
  <si>
    <t>B075XGFMQW</t>
  </si>
  <si>
    <t>B075XH6L88</t>
  </si>
  <si>
    <t>B075XLCC72</t>
  </si>
  <si>
    <t>B075XHK2JP</t>
  </si>
  <si>
    <t>B075X937TM</t>
  </si>
  <si>
    <t>Blue Plaid</t>
  </si>
  <si>
    <t>B075XL95QZ</t>
  </si>
  <si>
    <t>B075XBYHXQ</t>
  </si>
  <si>
    <t>B075XBZQ8H</t>
  </si>
  <si>
    <t>B075XBSVZ6</t>
  </si>
  <si>
    <t>B075XGDGC1</t>
  </si>
  <si>
    <t>Grey Plaid</t>
  </si>
  <si>
    <t>B075XBTF4T</t>
  </si>
  <si>
    <t>B075XJK1WD</t>
  </si>
  <si>
    <t>B075X93D9G</t>
  </si>
  <si>
    <t>B075XF4S1C</t>
  </si>
  <si>
    <t>B075XBG6S3</t>
  </si>
  <si>
    <t>Grey/Red Plaid</t>
  </si>
  <si>
    <t>B075XFJ82P</t>
  </si>
  <si>
    <t>B075XFGTQ4</t>
  </si>
  <si>
    <t>B075XBTLK8</t>
  </si>
  <si>
    <t>B075XHK9LD</t>
  </si>
  <si>
    <t>B075XBGW7G</t>
  </si>
  <si>
    <t>Grey Snowflakes</t>
  </si>
  <si>
    <t>B075XBRGCM</t>
  </si>
  <si>
    <t>B075XBYGXG</t>
  </si>
  <si>
    <t>B075XH89HZ</t>
  </si>
  <si>
    <t>B075XJTKJX</t>
  </si>
  <si>
    <t>B075XG6LNX</t>
  </si>
  <si>
    <t>Blue Snowflakes</t>
  </si>
  <si>
    <t>B075XBSVYP</t>
  </si>
  <si>
    <t>B075XGJ69K</t>
  </si>
  <si>
    <t>B075XCL86Y</t>
  </si>
  <si>
    <t>B075XCMF5B</t>
  </si>
  <si>
    <t>B0764MKP2P</t>
  </si>
  <si>
    <t>Grey Solid</t>
  </si>
  <si>
    <t>B0764MJTGW</t>
  </si>
  <si>
    <t>B0764NCQZD</t>
  </si>
  <si>
    <t>B0764NFJ9C</t>
  </si>
  <si>
    <t>B0764P5BZC</t>
  </si>
  <si>
    <t>B0764MJRYS</t>
  </si>
  <si>
    <t>Tan Solid</t>
  </si>
  <si>
    <t>B0764N4Z2W</t>
  </si>
  <si>
    <t>B0764N6MS1</t>
  </si>
  <si>
    <t>B0764MVDN4</t>
  </si>
  <si>
    <t>B0764NCPZM</t>
  </si>
  <si>
    <t>B0764NB58W</t>
  </si>
  <si>
    <t>Blue Solid</t>
  </si>
  <si>
    <t>B0764MVRB7</t>
  </si>
  <si>
    <t>B0764NF19W</t>
  </si>
  <si>
    <t>B0764MQJXQ</t>
  </si>
  <si>
    <t>B0764NF3F3</t>
  </si>
  <si>
    <t>B07GGFTKJ2</t>
  </si>
  <si>
    <t>Aqua Solid</t>
  </si>
  <si>
    <t>B07GGDQVMJ</t>
  </si>
  <si>
    <t>B07GGSL7SN</t>
  </si>
  <si>
    <t>B07GGG57S4</t>
  </si>
  <si>
    <t>B07GHBLDMG</t>
  </si>
  <si>
    <t>B07YXV9TN4</t>
  </si>
  <si>
    <t>Red Plaid Scottish Plaid</t>
  </si>
  <si>
    <t>B07YXTZ33Z</t>
  </si>
  <si>
    <t>B07YXTWFRF</t>
  </si>
  <si>
    <t>B07YXTV19K</t>
  </si>
  <si>
    <t>Green Plaid Scottish Plaid</t>
  </si>
  <si>
    <t>B07YXTWFRN</t>
  </si>
  <si>
    <t>B07YXV2T83</t>
  </si>
  <si>
    <t>B07YXV2242</t>
  </si>
  <si>
    <t>Blue Plaid Scottish Plaid</t>
  </si>
  <si>
    <t>B07YXTZ7RK</t>
  </si>
  <si>
    <t>B07YXV1SF1</t>
  </si>
  <si>
    <t>B097MNH63T</t>
  </si>
  <si>
    <t>3/1/2022</t>
  </si>
  <si>
    <t>B097MNC9W8</t>
  </si>
  <si>
    <t>B097MLV5YX</t>
  </si>
  <si>
    <t>B097MN5T8C</t>
  </si>
  <si>
    <t>B097MNDNFL</t>
  </si>
  <si>
    <t>B097MP77C2</t>
  </si>
  <si>
    <t>B097MN4386</t>
  </si>
  <si>
    <t>B097MPY3Q3</t>
  </si>
  <si>
    <t>B097MP6VMC</t>
  </si>
  <si>
    <t>B097MP5HGS</t>
  </si>
  <si>
    <t>B097MPHBXT</t>
  </si>
  <si>
    <t>B097MQHDK1</t>
  </si>
  <si>
    <t>B013CW7XXY</t>
  </si>
  <si>
    <t>B097MNQVSQ</t>
  </si>
  <si>
    <t>B099VQP2QH</t>
  </si>
  <si>
    <t>B097MN7X3N</t>
  </si>
  <si>
    <t>B097MQ34QC</t>
  </si>
  <si>
    <t>B097MMPKMF</t>
  </si>
  <si>
    <t>B097MP782V</t>
  </si>
  <si>
    <t>B097MM2BRF</t>
  </si>
  <si>
    <t>B097MPZ751</t>
  </si>
  <si>
    <t>B097MPHS85</t>
  </si>
  <si>
    <t>B097MNL9RG</t>
  </si>
  <si>
    <t>Cotton Rate</t>
  </si>
  <si>
    <t>PKR 18480/maund</t>
  </si>
  <si>
    <t>100% cotton 135gsm Flannel (20x10/40x36)</t>
  </si>
  <si>
    <t>JLA Target 01-04-2022</t>
  </si>
  <si>
    <t xml:space="preserve"> MK Prices 01-07-2022</t>
  </si>
  <si>
    <t>CS - 135gsm</t>
  </si>
  <si>
    <t>6pcs Sheet Set</t>
  </si>
  <si>
    <t>Twin:  68x98", 39x75+12", 21 x 30"(2)</t>
  </si>
  <si>
    <t>Twin XL:  68x102", 39x80+12", 21 x 30"(2)</t>
  </si>
  <si>
    <t>Full:  80x98", 55x76+12", 21 x 30"(4)</t>
  </si>
  <si>
    <t>Queen:  90x102", 60x81+14", 21 x 30"(4)</t>
  </si>
  <si>
    <t>King:  108x102", 78x81+14", 21 x 40"(4)</t>
  </si>
  <si>
    <t>Cal-King:  108x102", 72x84+14", 21 x 40"(4)</t>
  </si>
  <si>
    <t>Twin:  68x98", 39x75+12", 21 x 30"(1)</t>
  </si>
  <si>
    <t>Twin XL:  68x102", 39x80+12", 21 x 30"(1)</t>
  </si>
  <si>
    <t>Full:  80x98", 55x76+12", 21 x 30"(2)</t>
  </si>
  <si>
    <t>Queen:  90x102", 60x81+14", 21 x 30"(2)</t>
  </si>
  <si>
    <t>King:  108x102", 78x81+14", 21 x 40"(2)</t>
  </si>
  <si>
    <t>Cal-King:  108x102", 72x84+14", 21 x 40"(2)</t>
  </si>
  <si>
    <r>
      <rPr>
        <b/>
        <sz val="11"/>
        <color rgb="FF000000"/>
        <rFont val="Calibri"/>
        <family val="2"/>
      </rPr>
      <t>From:</t>
    </r>
    <r>
      <rPr>
        <sz val="11"/>
        <color rgb="FF000000"/>
        <rFont val="Calibri"/>
        <family val="2"/>
      </rPr>
      <t xml:space="preserve"> jatin.rekhi@jla-india.com &lt;jatin.rekhi@jla-india.com&gt;</t>
    </r>
  </si>
  <si>
    <r>
      <rPr>
        <b/>
        <sz val="11"/>
        <color rgb="FF000000"/>
        <rFont val="Calibri"/>
        <family val="2"/>
      </rPr>
      <t>Sent:</t>
    </r>
    <r>
      <rPr>
        <sz val="11"/>
        <color rgb="FF000000"/>
        <rFont val="Calibri"/>
        <family val="2"/>
      </rPr>
      <t xml:space="preserve"> Tuesday, December 7, 2021 7:12:20 AM</t>
    </r>
  </si>
  <si>
    <r>
      <rPr>
        <b/>
        <sz val="11"/>
        <color rgb="FF000000"/>
        <rFont val="Calibri"/>
        <family val="2"/>
      </rPr>
      <t>To:</t>
    </r>
    <r>
      <rPr>
        <sz val="11"/>
        <color rgb="FF000000"/>
        <rFont val="Calibri"/>
        <family val="2"/>
      </rPr>
      <t xml:space="preserve"> 'Jenny Wang' &lt;jenny.wang@jlahome.com&gt;; ankush.jadhav@jla-india.com &lt;ankush.jadhav@jla-india.com&gt;</t>
    </r>
  </si>
  <si>
    <r>
      <rPr>
        <b/>
        <sz val="11"/>
        <color rgb="FF000000"/>
        <rFont val="Calibri"/>
        <family val="2"/>
      </rPr>
      <t>Cc:</t>
    </r>
    <r>
      <rPr>
        <sz val="11"/>
        <color rgb="FF000000"/>
        <rFont val="Calibri"/>
        <family val="2"/>
      </rPr>
      <t xml:space="preserve"> 'Nicole Li' &lt;nicole.li@jlahome.com&gt;; 'Inder Mehta' &lt;inder.mehta@jla-india.com&gt;; 'Sarah Chen' &lt;sarah.chen@jlahome.com&gt;</t>
    </r>
  </si>
  <si>
    <r>
      <rPr>
        <b/>
        <sz val="11"/>
        <color rgb="FF000000"/>
        <rFont val="Calibri"/>
        <family val="2"/>
      </rPr>
      <t>Subject:</t>
    </r>
    <r>
      <rPr>
        <sz val="11"/>
        <color rgb="FF000000"/>
        <rFont val="Calibri"/>
        <family val="2"/>
      </rPr>
      <t xml:space="preserve"> RE: Amazon Flannel</t>
    </r>
  </si>
  <si>
    <t>Hi Jenny,</t>
  </si>
  <si>
    <t>Please find below the prices for 135gsm -4pc and 6pc set for Amazon ECOM for your reference.</t>
  </si>
  <si>
    <r>
      <rPr>
        <b/>
        <sz val="10"/>
        <rFont val="Arial"/>
        <family val="2"/>
      </rPr>
      <t>JLA HOME Price Quote Shee</t>
    </r>
    <r>
      <rPr>
        <b/>
        <sz val="10"/>
        <color rgb="FF000000"/>
        <rFont val="Arial"/>
        <family val="2"/>
      </rPr>
      <t>t</t>
    </r>
  </si>
  <si>
    <t>Amazon Ecom</t>
  </si>
  <si>
    <t>India Production Team</t>
  </si>
  <si>
    <t>Sheets &amp; Basic Bedding</t>
  </si>
  <si>
    <t>Vendor</t>
  </si>
  <si>
    <t>If change to VZB</t>
  </si>
  <si>
    <t>Blend</t>
  </si>
  <si>
    <t>100% Cotton</t>
  </si>
  <si>
    <t>135 GSM Flannel 100% Cotton</t>
  </si>
  <si>
    <t>Size and specs</t>
  </si>
  <si>
    <t>Component</t>
  </si>
  <si>
    <t>Solid/Pigment ptd</t>
  </si>
  <si>
    <t xml:space="preserve">VZB 20 cents cheaper </t>
  </si>
  <si>
    <r>
      <rPr>
        <sz val="10"/>
        <rFont val="Arial"/>
        <family val="2"/>
      </rPr>
      <t>100% Cotton Flannel Sheet Sets both side brush. 4" hem to Flat and Pillow case-</t>
    </r>
    <r>
      <rPr>
        <sz val="10"/>
        <color rgb="FFFF0000"/>
        <rFont val="Arial"/>
        <family val="2"/>
      </rPr>
      <t>Self fabric bag with belly band</t>
    </r>
  </si>
  <si>
    <t>3 PC</t>
  </si>
  <si>
    <t>4 PC</t>
  </si>
  <si>
    <t>Twin:  68x98", 39x75+12", 21 x 30"(2)</t>
  </si>
  <si>
    <t>Twin XL:  68x102", 39x80+12", 21 x 30"(2)</t>
  </si>
  <si>
    <t>4 pc</t>
  </si>
  <si>
    <t>Full:  80x98", 55x76+12", 21 x 30"(4)</t>
  </si>
  <si>
    <t>6 PC</t>
  </si>
  <si>
    <t>Queen:  90x102", 60x81+14", 21 x 30"(4)</t>
  </si>
  <si>
    <t>King:  108x102", 78x81+14", 21 x 40"(4)</t>
  </si>
  <si>
    <t>Note</t>
  </si>
  <si>
    <t>Packaging Self fabric bag with belly band</t>
  </si>
  <si>
    <t>Woolrich packing</t>
  </si>
  <si>
    <t>Case pack 4</t>
  </si>
  <si>
    <t>Kindly confirm the receipt and let me know if you need any other information in this regard.</t>
  </si>
  <si>
    <t>Thanks.</t>
  </si>
  <si>
    <t>Best Regards,</t>
  </si>
  <si>
    <t>Jatin Rekhi.</t>
  </si>
  <si>
    <t>Replenishment Units 2022</t>
  </si>
  <si>
    <t>Total</t>
  </si>
  <si>
    <t>CS20-2032</t>
  </si>
  <si>
    <t>CS20-2033</t>
  </si>
  <si>
    <t>CS20-2034</t>
  </si>
  <si>
    <t>CS20-2035</t>
  </si>
  <si>
    <t>CS20-2036</t>
  </si>
  <si>
    <t>CS20-2037</t>
  </si>
  <si>
    <t>CS20-2038</t>
  </si>
  <si>
    <t>CS20-2039</t>
  </si>
  <si>
    <t>CS20-2040</t>
  </si>
  <si>
    <t>CS20-2041</t>
  </si>
  <si>
    <t>CS20-2042</t>
  </si>
  <si>
    <t>CS20-2043</t>
  </si>
  <si>
    <t>CS20-2044</t>
  </si>
  <si>
    <t>CS20-2045</t>
  </si>
  <si>
    <t>CS20-2046</t>
  </si>
  <si>
    <t>CS20-2047</t>
  </si>
  <si>
    <t>CS20-2048</t>
  </si>
  <si>
    <t>CS20-2049</t>
  </si>
  <si>
    <t>CS20-2050</t>
  </si>
  <si>
    <t>CS20-2051</t>
  </si>
  <si>
    <t>CS20-2052</t>
  </si>
  <si>
    <t>CS20-2053</t>
  </si>
  <si>
    <t>CS20-2054</t>
  </si>
  <si>
    <t>CS20-2055</t>
  </si>
  <si>
    <t>CS20-2056</t>
  </si>
  <si>
    <t>CS20-2057</t>
  </si>
  <si>
    <t>CS20-2058</t>
  </si>
  <si>
    <t>CS20-2059</t>
  </si>
  <si>
    <t>CS20-2060</t>
  </si>
  <si>
    <t>CS20-2061</t>
  </si>
  <si>
    <t>CS20-2062</t>
  </si>
  <si>
    <t>CS20-2063</t>
  </si>
  <si>
    <t>CS20-2064</t>
  </si>
  <si>
    <t>CS20-2065</t>
  </si>
  <si>
    <t>CS20-2066</t>
  </si>
  <si>
    <t>CS20-2031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</si>
</sst>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([$$-409]* #,##0.00_);_([$$-409]* \(#,##0.00\);_([$$-409]* &quot;-&quot;??_);_(@_)"/>
    <numFmt numFmtId="178" formatCode="_(* #,##0.00_);_(* \(#,##0.00\);_(* &quot;-&quot;??_);_(@_)"/>
    <numFmt numFmtId="179" formatCode="_(&quot;$&quot;* #,##0.00_);_(&quot;$&quot;* \(#,##0.00\);_(&quot;$&quot;* &quot;-&quot;??_);_(@_)"/>
    <numFmt numFmtId="180" formatCode="_-* #,##0\ _B_F_-;\-* #,##0\ _B_F_-;_-* &quot;-&quot;\ _B_F_-;_-@_-"/>
    <numFmt numFmtId="181" formatCode="_(* #,##0.0_);_(* \(#,##0.00\);_(* &quot;-&quot;??_);_(@_)"/>
    <numFmt numFmtId="182" formatCode="General_)"/>
    <numFmt numFmtId="183" formatCode="0.000"/>
    <numFmt numFmtId="184" formatCode="&quot;fl&quot;#,##0_);\(&quot;fl&quot;#,##0\)"/>
    <numFmt numFmtId="185" formatCode="&quot;fl&quot;#,##0_);[Red]\(&quot;fl&quot;#,##0\)"/>
    <numFmt numFmtId="186" formatCode="&quot;fl&quot;#,##0.00_);\(&quot;fl&quot;#,##0.00\)"/>
    <numFmt numFmtId="187" formatCode="#,##0;&quot;\&quot;&quot;\&quot;&quot;\&quot;&quot;\&quot;\(#,##0&quot;\&quot;&quot;\&quot;&quot;\&quot;&quot;\&quot;\)"/>
    <numFmt numFmtId="188" formatCode="#."/>
    <numFmt numFmtId="189" formatCode="_ \¥* #,##0.00_ ;_ \¥* \-#,##0.00_ ;_ \¥* &quot;-&quot;??_ ;_ @_ "/>
    <numFmt numFmtId="190" formatCode="&quot;\&quot;&quot;\&quot;&quot;\&quot;&quot;\&quot;\$#,##0.00;&quot;\&quot;&quot;\&quot;&quot;\&quot;&quot;\&quot;\(&quot;\&quot;&quot;\&quot;&quot;\&quot;&quot;\&quot;\$#,##0.00&quot;\&quot;&quot;\&quot;&quot;\&quot;&quot;\&quot;\)"/>
    <numFmt numFmtId="191" formatCode="&quot;\&quot;&quot;\&quot;&quot;\&quot;&quot;\&quot;\$#,##0;&quot;\&quot;&quot;\&quot;&quot;\&quot;&quot;\&quot;\(&quot;\&quot;&quot;\&quot;&quot;\&quot;&quot;\&quot;\$#,##0&quot;\&quot;&quot;\&quot;&quot;\&quot;&quot;\&quot;\)"/>
    <numFmt numFmtId="192" formatCode="0.00_)"/>
    <numFmt numFmtId="193" formatCode="\60\4\7\:"/>
    <numFmt numFmtId="194" formatCode="&quot;fl&quot;#,##0.00_);[Red]\(&quot;fl&quot;#,##0.00\)"/>
    <numFmt numFmtId="195" formatCode="_(&quot;fl&quot;* #,##0_);_(&quot;fl&quot;* \(#,##0\);_(&quot;fl&quot;* &quot;-&quot;_);_(@_)"/>
    <numFmt numFmtId="196" formatCode="_ &quot;￥&quot;* #,##0.00_ ;_ &quot;￥&quot;* \-#,##0.00_ ;_ &quot;￥&quot;* \-??_ ;_ @_ "/>
    <numFmt numFmtId="197" formatCode="0.0%"/>
    <numFmt numFmtId="198" formatCode="_(&quot;$&quot;* #,##0_);_(&quot;$&quot;* \(#,##0\);_(&quot;$&quot;* &quot;-&quot;??_);_(@_)"/>
    <numFmt numFmtId="199" formatCode="mmm\ dd\,\ yy"/>
    <numFmt numFmtId="200" formatCode="_(&quot;$&quot;* #,##0.0_);_(&quot;$&quot;* \(#,##0.0\);_(&quot;$&quot;* &quot;-&quot;??_);_(@_)"/>
    <numFmt numFmtId="201" formatCode="mm/dd/yy_)"/>
    <numFmt numFmtId="202" formatCode="_-* #,##0_-;\-* #,##0_-;_-* &quot;-&quot;_-;_-@_-"/>
    <numFmt numFmtId="203" formatCode="_-* #,##0.00_-;\-* #,##0.00_-;_-* &quot;-&quot;??_-;_-@_-"/>
    <numFmt numFmtId="204" formatCode="0.00_ "/>
    <numFmt numFmtId="205" formatCode="[$-409]dd/mmm/yy;@"/>
    <numFmt numFmtId="206" formatCode="[$$-481]#,##0.00_);[Red]\([$$-481]#,##0.00\)"/>
    <numFmt numFmtId="207" formatCode="&quot;$&quot;#,##0.00_);[Red]\(&quot;$&quot;#,##0.00\)"/>
    <numFmt numFmtId="208" formatCode="0.00_);[Red]\(0.00\)"/>
    <numFmt numFmtId="209" formatCode="0.0000"/>
    <numFmt numFmtId="210" formatCode="&quot;$&quot;#,##0.00"/>
    <numFmt numFmtId="211" formatCode="_(* #,##0_);_(* \(#,##0\);_(* &quot;-&quot;??_);_(@_)"/>
    <numFmt numFmtId="212" formatCode="&quot;$&quot;#,##0.0"/>
    <numFmt numFmtId="213" formatCode="_(&quot;$&quot;* #,##0.00_);_(&quot;$&quot;* \(#,##0.00\);_(&quot;$&quot;* ??_);_(@_)"/>
    <numFmt numFmtId="214" formatCode="\$#,##0.00;\-\$#,##0.00"/>
    <numFmt numFmtId="215" formatCode="0_);[Red]\(0\)"/>
    <numFmt numFmtId="216" formatCode="0.0"/>
    <numFmt numFmtId="217" formatCode="[$$-409]#,##0.00;\-[$$-409]#,##0.00"/>
  </numFmts>
  <fonts count="174">
    <font>
      <sz val="12"/>
      <name val="宋体"/>
      <charset val="134"/>
    </font>
    <font>
      <b/>
      <sz val="10"/>
      <color rgb="FF000000"/>
      <name val="Arial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color rgb="FFFF0000"/>
      <name val="宋体"/>
      <family val="3"/>
      <charset val="134"/>
    </font>
    <font>
      <b/>
      <sz val="10"/>
      <color rgb="FFFF0000"/>
      <name val="Arial"/>
      <family val="2"/>
    </font>
    <font>
      <b/>
      <u/>
      <sz val="10"/>
      <color rgb="FFFFFFFF"/>
      <name val="Arial"/>
      <family val="2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rgb="FFFFFFFF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u/>
      <sz val="14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u/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宋体"/>
      <family val="3"/>
      <charset val="134"/>
    </font>
    <font>
      <sz val="10"/>
      <color indexed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1"/>
      <color rgb="FFFF000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 Unicode MS"/>
      <family val="2"/>
      <charset val="134"/>
    </font>
    <font>
      <b/>
      <sz val="12"/>
      <color rgb="FFFF0000"/>
      <name val="Arial"/>
      <family val="2"/>
    </font>
    <font>
      <sz val="16"/>
      <name val="Arial"/>
      <family val="2"/>
    </font>
    <font>
      <b/>
      <i/>
      <sz val="11"/>
      <name val="Arial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??"/>
      <family val="1"/>
    </font>
    <font>
      <sz val="11"/>
      <color indexed="16"/>
      <name val="??"/>
      <family val="1"/>
    </font>
    <font>
      <b/>
      <sz val="13"/>
      <color indexed="18"/>
      <name val="??"/>
      <family val="1"/>
    </font>
    <font>
      <b/>
      <sz val="11"/>
      <color indexed="18"/>
      <name val="??"/>
      <family val="1"/>
    </font>
    <font>
      <sz val="11"/>
      <color indexed="8"/>
      <name val="Tahoma"/>
      <family val="2"/>
    </font>
    <font>
      <sz val="11"/>
      <color indexed="10"/>
      <name val="??"/>
      <family val="1"/>
    </font>
    <font>
      <sz val="11"/>
      <color indexed="13"/>
      <name val="??"/>
      <family val="1"/>
    </font>
    <font>
      <sz val="11"/>
      <color indexed="9"/>
      <name val="??"/>
      <family val="1"/>
    </font>
    <font>
      <b/>
      <sz val="18"/>
      <color indexed="18"/>
      <name val="??"/>
      <family val="1"/>
    </font>
    <font>
      <sz val="12"/>
      <name val="Times New Roman"/>
      <family val="1"/>
    </font>
    <font>
      <sz val="10"/>
      <name val="Helv"/>
      <family val="2"/>
    </font>
    <font>
      <sz val="10"/>
      <name val="Arial"/>
      <family val="2"/>
    </font>
    <font>
      <sz val="9"/>
      <color indexed="10"/>
      <name val="Geneva"/>
      <family val="1"/>
    </font>
    <font>
      <sz val="10"/>
      <color indexed="8"/>
      <name val="Arial"/>
      <family val="2"/>
    </font>
    <font>
      <sz val="10"/>
      <name val="Helvetica"/>
      <family val="2"/>
    </font>
    <font>
      <sz val="11"/>
      <color indexed="8"/>
      <name val="??"/>
      <family val="1"/>
    </font>
    <font>
      <sz val="11"/>
      <color indexed="8"/>
      <name val="Calibri"/>
      <family val="2"/>
    </font>
    <font>
      <sz val="12"/>
      <color indexed="8"/>
      <name val="新細明體"/>
      <charset val="136"/>
    </font>
    <font>
      <sz val="11"/>
      <color indexed="9"/>
      <name val="Calibri"/>
      <family val="2"/>
    </font>
    <font>
      <sz val="11"/>
      <color theme="0"/>
      <name val="宋体"/>
      <family val="3"/>
      <charset val="134"/>
      <scheme val="minor"/>
    </font>
    <font>
      <sz val="12"/>
      <color indexed="9"/>
      <name val="新細明體"/>
      <charset val="136"/>
    </font>
    <font>
      <sz val="11"/>
      <color indexed="20"/>
      <name val="Calibri"/>
      <family val="2"/>
    </font>
    <font>
      <sz val="11"/>
      <color rgb="FF9C0006"/>
      <name val="宋体"/>
      <family val="3"/>
      <charset val="134"/>
      <scheme val="minor"/>
    </font>
    <font>
      <sz val="11"/>
      <color indexed="14"/>
      <name val="宋体"/>
      <family val="3"/>
      <charset val="134"/>
      <scheme val="minor"/>
    </font>
    <font>
      <sz val="11"/>
      <color indexed="14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1"/>
      <color indexed="13"/>
      <name val="Calibri"/>
      <family val="2"/>
    </font>
    <font>
      <b/>
      <sz val="11"/>
      <color rgb="FFFA7D00"/>
      <name val="宋体"/>
      <family val="3"/>
      <charset val="134"/>
      <scheme val="minor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宋体"/>
      <family val="3"/>
      <charset val="134"/>
      <scheme val="minor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sz val="10"/>
      <color rgb="FF000000"/>
      <name val="Helvetica Neue"/>
      <family val="2"/>
    </font>
    <font>
      <sz val="10"/>
      <name val="Verdana"/>
      <family val="2"/>
    </font>
    <font>
      <sz val="10"/>
      <name val="MS Sans Serif"/>
      <family val="1"/>
    </font>
    <font>
      <i/>
      <sz val="11"/>
      <color indexed="23"/>
      <name val="Calibri"/>
      <family val="2"/>
    </font>
    <font>
      <i/>
      <sz val="11"/>
      <color rgb="FF7F7F7F"/>
      <name val="宋体"/>
      <family val="3"/>
      <charset val="134"/>
      <scheme val="minor"/>
    </font>
    <font>
      <sz val="11"/>
      <color indexed="17"/>
      <name val="Calibri"/>
      <family val="2"/>
    </font>
    <font>
      <sz val="11"/>
      <color rgb="FF006100"/>
      <name val="宋体"/>
      <family val="3"/>
      <charset val="134"/>
      <scheme val="minor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18"/>
      <name val="Calibri"/>
      <family val="2"/>
    </font>
    <font>
      <b/>
      <sz val="15"/>
      <color indexed="62"/>
      <name val="Calibri"/>
      <family val="2"/>
    </font>
    <font>
      <b/>
      <sz val="15"/>
      <color theme="3"/>
      <name val="宋体"/>
      <family val="3"/>
      <charset val="134"/>
      <scheme val="minor"/>
    </font>
    <font>
      <b/>
      <sz val="13"/>
      <color indexed="56"/>
      <name val="Calibri"/>
      <family val="2"/>
    </font>
    <font>
      <b/>
      <sz val="13"/>
      <color indexed="18"/>
      <name val="Calibri"/>
      <family val="2"/>
    </font>
    <font>
      <b/>
      <sz val="13"/>
      <color indexed="62"/>
      <name val="宋体"/>
      <family val="3"/>
      <charset val="134"/>
      <scheme val="minor"/>
    </font>
    <font>
      <b/>
      <sz val="13"/>
      <color indexed="62"/>
      <name val="Calibri"/>
      <family val="2"/>
    </font>
    <font>
      <b/>
      <sz val="13"/>
      <color theme="3"/>
      <name val="宋体"/>
      <family val="3"/>
      <charset val="134"/>
      <scheme val="minor"/>
    </font>
    <font>
      <b/>
      <sz val="11"/>
      <color indexed="56"/>
      <name val="Calibri"/>
      <family val="2"/>
    </font>
    <font>
      <b/>
      <sz val="11"/>
      <color indexed="18"/>
      <name val="Calibri"/>
      <family val="2"/>
    </font>
    <font>
      <b/>
      <sz val="11"/>
      <color indexed="62"/>
      <name val="Calibri"/>
      <family val="2"/>
    </font>
    <font>
      <b/>
      <sz val="11"/>
      <color theme="3"/>
      <name val="宋体"/>
      <family val="3"/>
      <charset val="134"/>
      <scheme val="minor"/>
    </font>
    <font>
      <u/>
      <sz val="11"/>
      <color indexed="12"/>
      <name val="Calibri"/>
      <family val="2"/>
    </font>
    <font>
      <u/>
      <sz val="12"/>
      <color indexed="12"/>
      <name val="宋体"/>
      <family val="3"/>
      <charset val="134"/>
    </font>
    <font>
      <u/>
      <sz val="8.5"/>
      <color theme="10"/>
      <name val="Arial"/>
      <family val="2"/>
    </font>
    <font>
      <u/>
      <sz val="11"/>
      <color theme="10"/>
      <name val="宋体"/>
      <family val="3"/>
      <charset val="134"/>
      <scheme val="minor"/>
    </font>
    <font>
      <u/>
      <sz val="10"/>
      <color theme="10"/>
      <name val="Arial"/>
      <family val="2"/>
    </font>
    <font>
      <u/>
      <sz val="7.7"/>
      <color theme="10"/>
      <name val="Calibri"/>
      <family val="2"/>
    </font>
    <font>
      <sz val="11"/>
      <color indexed="62"/>
      <name val="Calibri"/>
      <family val="2"/>
    </font>
    <font>
      <sz val="11"/>
      <color rgb="FF3F3F76"/>
      <name val="宋体"/>
      <family val="3"/>
      <charset val="134"/>
      <scheme val="minor"/>
    </font>
    <font>
      <sz val="11"/>
      <color indexed="18"/>
      <name val="Calibri"/>
      <family val="2"/>
    </font>
    <font>
      <sz val="11"/>
      <color indexed="52"/>
      <name val="Calibri"/>
      <family val="2"/>
    </font>
    <font>
      <sz val="11"/>
      <color indexed="13"/>
      <name val="Calibri"/>
      <family val="2"/>
    </font>
    <font>
      <sz val="11"/>
      <color rgb="FFFA7D00"/>
      <name val="宋体"/>
      <family val="3"/>
      <charset val="134"/>
      <scheme val="minor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sz val="11"/>
      <color rgb="FF9C6500"/>
      <name val="宋体"/>
      <family val="3"/>
      <charset val="134"/>
      <scheme val="minor"/>
    </font>
    <font>
      <sz val="11"/>
      <color indexed="19"/>
      <name val="Calibri"/>
      <family val="2"/>
    </font>
    <font>
      <sz val="7"/>
      <name val="Small Fonts"/>
      <charset val="134"/>
    </font>
    <font>
      <b/>
      <i/>
      <sz val="16"/>
      <name val="Helv"/>
      <family val="2"/>
    </font>
    <font>
      <sz val="12"/>
      <color theme="1"/>
      <name val="宋体"/>
      <family val="3"/>
      <charset val="134"/>
      <scheme val="minor"/>
    </font>
    <font>
      <sz val="12"/>
      <name val="??"/>
      <family val="1"/>
    </font>
    <font>
      <sz val="10"/>
      <color indexed="8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rgb="FF3F3F3F"/>
      <name val="宋体"/>
      <family val="3"/>
      <charset val="134"/>
      <scheme val="minor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8"/>
      <color indexed="18"/>
      <name val="Cambria"/>
      <family val="1"/>
    </font>
    <font>
      <b/>
      <sz val="18"/>
      <color indexed="62"/>
      <name val="Cambria"/>
      <family val="1"/>
    </font>
    <font>
      <b/>
      <sz val="18"/>
      <color theme="3"/>
      <name val="宋体"/>
      <family val="3"/>
      <charset val="134"/>
      <scheme val="major"/>
    </font>
    <font>
      <sz val="12"/>
      <name val="新細明體"/>
      <charset val="136"/>
    </font>
    <font>
      <b/>
      <sz val="18"/>
      <color indexed="56"/>
      <name val="新細明體"/>
      <charset val="136"/>
    </font>
    <font>
      <b/>
      <sz val="13"/>
      <color indexed="56"/>
      <name val="新細明體"/>
      <charset val="136"/>
    </font>
    <font>
      <b/>
      <sz val="11"/>
      <color indexed="56"/>
      <name val="新細明體"/>
      <charset val="136"/>
    </font>
    <font>
      <b/>
      <sz val="15"/>
      <color indexed="56"/>
      <name val="新細明體"/>
      <charset val="136"/>
    </font>
    <font>
      <sz val="12"/>
      <color indexed="14"/>
      <name val="新細明體"/>
      <charset val="136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theme="1"/>
      <name val="Tahoma"/>
      <family val="2"/>
    </font>
    <font>
      <u/>
      <sz val="10"/>
      <color indexed="12"/>
      <name val="Arial"/>
      <family val="2"/>
    </font>
    <font>
      <sz val="12"/>
      <color indexed="17"/>
      <name val="新細明體"/>
      <charset val="136"/>
    </font>
    <font>
      <sz val="12"/>
      <color indexed="17"/>
      <name val="宋体"/>
      <family val="3"/>
      <charset val="134"/>
    </font>
    <font>
      <b/>
      <sz val="12"/>
      <color indexed="8"/>
      <name val="新細明體"/>
      <charset val="136"/>
    </font>
    <font>
      <sz val="12"/>
      <color indexed="20"/>
      <name val="新細明體"/>
      <charset val="136"/>
    </font>
    <font>
      <sz val="12"/>
      <color indexed="20"/>
      <name val="宋体"/>
      <family val="3"/>
      <charset val="134"/>
    </font>
    <font>
      <b/>
      <sz val="12"/>
      <color indexed="52"/>
      <name val="新細明體"/>
      <charset val="136"/>
    </font>
    <font>
      <b/>
      <sz val="12"/>
      <color indexed="9"/>
      <name val="新細明體"/>
      <charset val="136"/>
    </font>
    <font>
      <sz val="12"/>
      <color indexed="10"/>
      <name val="新細明體"/>
      <charset val="136"/>
    </font>
    <font>
      <sz val="12"/>
      <color indexed="52"/>
      <name val="新細明體"/>
      <charset val="136"/>
    </font>
    <font>
      <sz val="11"/>
      <name val="蹈框"/>
      <charset val="134"/>
    </font>
    <font>
      <b/>
      <sz val="12"/>
      <color indexed="63"/>
      <name val="新細明體"/>
      <charset val="136"/>
    </font>
    <font>
      <sz val="12"/>
      <color indexed="62"/>
      <name val="新細明體"/>
      <charset val="136"/>
    </font>
    <font>
      <i/>
      <sz val="12"/>
      <color indexed="23"/>
      <name val="新細明體"/>
      <charset val="136"/>
    </font>
    <font>
      <sz val="12"/>
      <color indexed="60"/>
      <name val="新細明體"/>
      <charset val="136"/>
    </font>
    <font>
      <sz val="11"/>
      <name val="ＭＳ Ｐゴシック"/>
      <charset val="128"/>
    </font>
    <font>
      <sz val="12"/>
      <name val="바탕체"/>
      <charset val="134"/>
    </font>
    <font>
      <sz val="9"/>
      <name val="Tahoma"/>
      <family val="2"/>
    </font>
    <font>
      <b/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3778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62">
    <xf numFmtId="177" fontId="0" fillId="0" borderId="0"/>
    <xf numFmtId="178" fontId="172" fillId="0" borderId="0" applyFont="0" applyFill="0" applyBorder="0" applyAlignment="0" applyProtection="0"/>
    <xf numFmtId="17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177" fontId="56" fillId="32" borderId="0" applyNumberFormat="0" applyBorder="0" applyAlignment="0" applyProtection="0">
      <alignment vertical="center"/>
    </xf>
    <xf numFmtId="177" fontId="57" fillId="32" borderId="0" applyNumberFormat="0" applyBorder="0" applyAlignment="0" applyProtection="0">
      <alignment vertical="center"/>
    </xf>
    <xf numFmtId="177" fontId="58" fillId="0" borderId="63" applyNumberFormat="0" applyFill="0" applyAlignment="0" applyProtection="0">
      <alignment vertical="center"/>
    </xf>
    <xf numFmtId="177" fontId="59" fillId="0" borderId="70" applyNumberFormat="0" applyFill="0" applyAlignment="0" applyProtection="0">
      <alignment vertical="center"/>
    </xf>
    <xf numFmtId="177" fontId="59" fillId="0" borderId="0" applyNumberFormat="0" applyFill="0" applyBorder="0" applyAlignment="0" applyProtection="0">
      <alignment vertical="center"/>
    </xf>
    <xf numFmtId="177" fontId="60" fillId="0" borderId="0">
      <alignment vertical="center"/>
    </xf>
    <xf numFmtId="177" fontId="61" fillId="0" borderId="0" applyNumberFormat="0" applyFill="0" applyBorder="0" applyAlignment="0" applyProtection="0">
      <alignment vertical="center"/>
    </xf>
    <xf numFmtId="177" fontId="62" fillId="0" borderId="71" applyNumberFormat="0" applyFill="0" applyAlignment="0" applyProtection="0">
      <alignment vertical="center"/>
    </xf>
    <xf numFmtId="177" fontId="63" fillId="52" borderId="0" applyNumberFormat="0" applyBorder="0" applyAlignment="0" applyProtection="0">
      <alignment vertical="center"/>
    </xf>
    <xf numFmtId="177" fontId="63" fillId="41" borderId="0" applyNumberFormat="0" applyBorder="0" applyAlignment="0" applyProtection="0">
      <alignment vertical="center"/>
    </xf>
    <xf numFmtId="177" fontId="63" fillId="53" borderId="0" applyNumberFormat="0" applyBorder="0" applyAlignment="0" applyProtection="0">
      <alignment vertical="center"/>
    </xf>
    <xf numFmtId="177" fontId="63" fillId="54" borderId="0" applyNumberFormat="0" applyBorder="0" applyAlignment="0" applyProtection="0">
      <alignment vertical="center"/>
    </xf>
    <xf numFmtId="177" fontId="63" fillId="55" borderId="0" applyNumberFormat="0" applyBorder="0" applyAlignment="0" applyProtection="0">
      <alignment vertical="center"/>
    </xf>
    <xf numFmtId="177" fontId="64" fillId="0" borderId="0" applyNumberFormat="0" applyFill="0" applyBorder="0" applyAlignment="0" applyProtection="0">
      <alignment vertical="center"/>
    </xf>
    <xf numFmtId="177" fontId="65" fillId="0" borderId="0"/>
    <xf numFmtId="177" fontId="66" fillId="0" borderId="0"/>
    <xf numFmtId="177" fontId="3" fillId="0" borderId="0" applyProtection="0"/>
    <xf numFmtId="177" fontId="67" fillId="0" borderId="0"/>
    <xf numFmtId="177" fontId="68" fillId="0" borderId="0"/>
    <xf numFmtId="180" fontId="3" fillId="0" borderId="0" applyFont="0" applyFill="0" applyBorder="0" applyAlignment="0" applyProtection="0"/>
    <xf numFmtId="177" fontId="69" fillId="0" borderId="0">
      <alignment vertical="top"/>
    </xf>
    <xf numFmtId="177" fontId="66" fillId="0" borderId="0" applyProtection="0"/>
    <xf numFmtId="177" fontId="70" fillId="0" borderId="0"/>
    <xf numFmtId="177" fontId="3" fillId="0" borderId="0" applyNumberFormat="0" applyFill="0" applyBorder="0" applyAlignment="0" applyProtection="0"/>
    <xf numFmtId="177" fontId="71" fillId="32" borderId="0" applyNumberFormat="0" applyBorder="0" applyAlignment="0" applyProtection="0">
      <alignment vertical="center"/>
    </xf>
    <xf numFmtId="177" fontId="71" fillId="11" borderId="0" applyNumberFormat="0" applyBorder="0" applyAlignment="0" applyProtection="0">
      <alignment vertical="center"/>
    </xf>
    <xf numFmtId="177" fontId="72" fillId="38" borderId="0" applyNumberFormat="0" applyBorder="0" applyAlignment="0" applyProtection="0"/>
    <xf numFmtId="177" fontId="72" fillId="32" borderId="0" applyNumberFormat="0" applyBorder="0" applyAlignment="0" applyProtection="0"/>
    <xf numFmtId="177" fontId="20" fillId="11" borderId="0" applyNumberFormat="0" applyBorder="0" applyAlignment="0" applyProtection="0"/>
    <xf numFmtId="177" fontId="72" fillId="11" borderId="0" applyNumberFormat="0" applyBorder="0" applyAlignment="0" applyProtection="0"/>
    <xf numFmtId="177" fontId="20" fillId="26" borderId="0" applyNumberFormat="0" applyBorder="0" applyAlignment="0" applyProtection="0"/>
    <xf numFmtId="177" fontId="72" fillId="39" borderId="0" applyNumberFormat="0" applyBorder="0" applyAlignment="0" applyProtection="0"/>
    <xf numFmtId="177" fontId="72" fillId="35" borderId="0" applyNumberFormat="0" applyBorder="0" applyAlignment="0" applyProtection="0"/>
    <xf numFmtId="177" fontId="20" fillId="31" borderId="0" applyNumberFormat="0" applyBorder="0" applyAlignment="0" applyProtection="0"/>
    <xf numFmtId="177" fontId="72" fillId="31" borderId="0" applyNumberFormat="0" applyBorder="0" applyAlignment="0" applyProtection="0"/>
    <xf numFmtId="177" fontId="20" fillId="20" borderId="0" applyNumberFormat="0" applyBorder="0" applyAlignment="0" applyProtection="0"/>
    <xf numFmtId="177" fontId="72" fillId="42" borderId="0" applyNumberFormat="0" applyBorder="0" applyAlignment="0" applyProtection="0"/>
    <xf numFmtId="177" fontId="72" fillId="34" borderId="0" applyNumberFormat="0" applyBorder="0" applyAlignment="0" applyProtection="0"/>
    <xf numFmtId="177" fontId="20" fillId="30" borderId="0" applyNumberFormat="0" applyBorder="0" applyAlignment="0" applyProtection="0"/>
    <xf numFmtId="177" fontId="72" fillId="30" borderId="0" applyNumberFormat="0" applyBorder="0" applyAlignment="0" applyProtection="0"/>
    <xf numFmtId="177" fontId="20" fillId="56" borderId="0" applyNumberFormat="0" applyBorder="0" applyAlignment="0" applyProtection="0"/>
    <xf numFmtId="177" fontId="72" fillId="46" borderId="0" applyNumberFormat="0" applyBorder="0" applyAlignment="0" applyProtection="0"/>
    <xf numFmtId="177" fontId="20" fillId="57" borderId="0" applyNumberFormat="0" applyBorder="0" applyAlignment="0" applyProtection="0"/>
    <xf numFmtId="177" fontId="72" fillId="48" borderId="0" applyNumberFormat="0" applyBorder="0" applyAlignment="0" applyProtection="0"/>
    <xf numFmtId="177" fontId="20" fillId="58" borderId="0" applyNumberFormat="0" applyBorder="0" applyAlignment="0" applyProtection="0"/>
    <xf numFmtId="177" fontId="20" fillId="59" borderId="0" applyNumberFormat="0" applyBorder="0" applyAlignment="0" applyProtection="0"/>
    <xf numFmtId="177" fontId="73" fillId="38" borderId="0" applyNumberFormat="0" applyBorder="0" applyAlignment="0" applyProtection="0">
      <alignment vertical="center"/>
    </xf>
    <xf numFmtId="177" fontId="73" fillId="11" borderId="0" applyNumberFormat="0" applyBorder="0" applyAlignment="0" applyProtection="0"/>
    <xf numFmtId="177" fontId="73" fillId="35" borderId="0" applyNumberFormat="0" applyBorder="0" applyAlignment="0" applyProtection="0">
      <alignment vertical="center"/>
    </xf>
    <xf numFmtId="177" fontId="73" fillId="31" borderId="0" applyNumberFormat="0" applyBorder="0" applyAlignment="0" applyProtection="0"/>
    <xf numFmtId="177" fontId="73" fillId="34" borderId="0" applyNumberFormat="0" applyBorder="0" applyAlignment="0" applyProtection="0">
      <alignment vertical="center"/>
    </xf>
    <xf numFmtId="177" fontId="73" fillId="38" borderId="0" applyNumberFormat="0" applyBorder="0" applyAlignment="0" applyProtection="0"/>
    <xf numFmtId="177" fontId="73" fillId="46" borderId="0" applyNumberFormat="0" applyBorder="0" applyAlignment="0" applyProtection="0">
      <alignment vertical="center"/>
    </xf>
    <xf numFmtId="177" fontId="73" fillId="48" borderId="0" applyNumberFormat="0" applyBorder="0" applyAlignment="0" applyProtection="0">
      <alignment vertical="center"/>
    </xf>
    <xf numFmtId="177" fontId="73" fillId="60" borderId="0" applyNumberFormat="0" applyBorder="0" applyAlignment="0" applyProtection="0"/>
    <xf numFmtId="177" fontId="73" fillId="31" borderId="0" applyNumberFormat="0" applyBorder="0" applyAlignment="0" applyProtection="0">
      <alignment vertical="center"/>
    </xf>
    <xf numFmtId="177" fontId="71" fillId="44" borderId="0" applyNumberFormat="0" applyBorder="0" applyAlignment="0" applyProtection="0">
      <alignment vertical="center"/>
    </xf>
    <xf numFmtId="177" fontId="71" fillId="9" borderId="0" applyNumberFormat="0" applyBorder="0" applyAlignment="0" applyProtection="0">
      <alignment vertical="center"/>
    </xf>
    <xf numFmtId="177" fontId="20" fillId="32" borderId="0" applyNumberFormat="0" applyBorder="0" applyAlignment="0" applyProtection="0"/>
    <xf numFmtId="177" fontId="20" fillId="27" borderId="0" applyNumberFormat="0" applyBorder="0" applyAlignment="0" applyProtection="0"/>
    <xf numFmtId="177" fontId="20" fillId="16" borderId="0" applyNumberFormat="0" applyBorder="0" applyAlignment="0" applyProtection="0"/>
    <xf numFmtId="177" fontId="72" fillId="44" borderId="0" applyNumberFormat="0" applyBorder="0" applyAlignment="0" applyProtection="0"/>
    <xf numFmtId="177" fontId="20" fillId="36" borderId="0" applyNumberFormat="0" applyBorder="0" applyAlignment="0" applyProtection="0"/>
    <xf numFmtId="177" fontId="72" fillId="36" borderId="0" applyNumberFormat="0" applyBorder="0" applyAlignment="0" applyProtection="0"/>
    <xf numFmtId="177" fontId="20" fillId="18" borderId="0" applyNumberFormat="0" applyBorder="0" applyAlignment="0" applyProtection="0"/>
    <xf numFmtId="177" fontId="20" fillId="17" borderId="0" applyNumberFormat="0" applyBorder="0" applyAlignment="0" applyProtection="0"/>
    <xf numFmtId="177" fontId="20" fillId="21" borderId="0" applyNumberFormat="0" applyBorder="0" applyAlignment="0" applyProtection="0"/>
    <xf numFmtId="177" fontId="72" fillId="50" borderId="0" applyNumberFormat="0" applyBorder="0" applyAlignment="0" applyProtection="0"/>
    <xf numFmtId="177" fontId="72" fillId="9" borderId="0" applyNumberFormat="0" applyBorder="0" applyAlignment="0" applyProtection="0"/>
    <xf numFmtId="177" fontId="20" fillId="15" borderId="0" applyNumberFormat="0" applyBorder="0" applyAlignment="0" applyProtection="0"/>
    <xf numFmtId="177" fontId="73" fillId="39" borderId="0" applyNumberFormat="0" applyBorder="0" applyAlignment="0" applyProtection="0">
      <alignment vertical="center"/>
    </xf>
    <xf numFmtId="177" fontId="73" fillId="39" borderId="0" applyNumberFormat="0" applyBorder="0" applyAlignment="0" applyProtection="0"/>
    <xf numFmtId="177" fontId="73" fillId="42" borderId="0" applyNumberFormat="0" applyBorder="0" applyAlignment="0" applyProtection="0">
      <alignment vertical="center"/>
    </xf>
    <xf numFmtId="177" fontId="73" fillId="44" borderId="0" applyNumberFormat="0" applyBorder="0" applyAlignment="0" applyProtection="0">
      <alignment vertical="center"/>
    </xf>
    <xf numFmtId="177" fontId="73" fillId="46" borderId="0" applyNumberFormat="0" applyBorder="0" applyAlignment="0" applyProtection="0"/>
    <xf numFmtId="177" fontId="73" fillId="50" borderId="0" applyNumberFormat="0" applyBorder="0" applyAlignment="0" applyProtection="0">
      <alignment vertical="center"/>
    </xf>
    <xf numFmtId="177" fontId="73" fillId="50" borderId="0" applyNumberFormat="0" applyBorder="0" applyAlignment="0" applyProtection="0"/>
    <xf numFmtId="177" fontId="63" fillId="32" borderId="0" applyNumberFormat="0" applyBorder="0" applyAlignment="0" applyProtection="0">
      <alignment vertical="center"/>
    </xf>
    <xf numFmtId="177" fontId="63" fillId="44" borderId="0" applyNumberFormat="0" applyBorder="0" applyAlignment="0" applyProtection="0">
      <alignment vertical="center"/>
    </xf>
    <xf numFmtId="177" fontId="63" fillId="9" borderId="0" applyNumberFormat="0" applyBorder="0" applyAlignment="0" applyProtection="0">
      <alignment vertical="center"/>
    </xf>
    <xf numFmtId="177" fontId="74" fillId="40" borderId="0" applyNumberFormat="0" applyBorder="0" applyAlignment="0" applyProtection="0"/>
    <xf numFmtId="177" fontId="74" fillId="53" borderId="0" applyNumberFormat="0" applyBorder="0" applyAlignment="0" applyProtection="0"/>
    <xf numFmtId="177" fontId="75" fillId="47" borderId="0" applyNumberFormat="0" applyBorder="0" applyAlignment="0" applyProtection="0"/>
    <xf numFmtId="177" fontId="74" fillId="47" borderId="0" applyNumberFormat="0" applyBorder="0" applyAlignment="0" applyProtection="0"/>
    <xf numFmtId="177" fontId="75" fillId="61" borderId="0" applyNumberFormat="0" applyBorder="0" applyAlignment="0" applyProtection="0"/>
    <xf numFmtId="177" fontId="74" fillId="48" borderId="0" applyNumberFormat="0" applyBorder="0" applyAlignment="0" applyProtection="0"/>
    <xf numFmtId="177" fontId="74" fillId="42" borderId="0" applyNumberFormat="0" applyBorder="0" applyAlignment="0" applyProtection="0"/>
    <xf numFmtId="177" fontId="74" fillId="32" borderId="0" applyNumberFormat="0" applyBorder="0" applyAlignment="0" applyProtection="0"/>
    <xf numFmtId="177" fontId="75" fillId="62" borderId="0" applyNumberFormat="0" applyBorder="0" applyAlignment="0" applyProtection="0"/>
    <xf numFmtId="177" fontId="74" fillId="49" borderId="0" applyNumberFormat="0" applyBorder="0" applyAlignment="0" applyProtection="0"/>
    <xf numFmtId="177" fontId="74" fillId="44" borderId="0" applyNumberFormat="0" applyBorder="0" applyAlignment="0" applyProtection="0"/>
    <xf numFmtId="177" fontId="75" fillId="36" borderId="0" applyNumberFormat="0" applyBorder="0" applyAlignment="0" applyProtection="0"/>
    <xf numFmtId="177" fontId="74" fillId="36" borderId="0" applyNumberFormat="0" applyBorder="0" applyAlignment="0" applyProtection="0"/>
    <xf numFmtId="177" fontId="75" fillId="7" borderId="0" applyNumberFormat="0" applyBorder="0" applyAlignment="0" applyProtection="0"/>
    <xf numFmtId="177" fontId="74" fillId="50" borderId="0" applyNumberFormat="0" applyBorder="0" applyAlignment="0" applyProtection="0"/>
    <xf numFmtId="177" fontId="74" fillId="45" borderId="0" applyNumberFormat="0" applyBorder="0" applyAlignment="0" applyProtection="0"/>
    <xf numFmtId="177" fontId="74" fillId="54" borderId="0" applyNumberFormat="0" applyBorder="0" applyAlignment="0" applyProtection="0"/>
    <xf numFmtId="177" fontId="75" fillId="32" borderId="0" applyNumberFormat="0" applyBorder="0" applyAlignment="0" applyProtection="0"/>
    <xf numFmtId="177" fontId="75" fillId="63" borderId="0" applyNumberFormat="0" applyBorder="0" applyAlignment="0" applyProtection="0"/>
    <xf numFmtId="177" fontId="74" fillId="35" borderId="0" applyNumberFormat="0" applyBorder="0" applyAlignment="0" applyProtection="0"/>
    <xf numFmtId="177" fontId="74" fillId="55" borderId="0" applyNumberFormat="0" applyBorder="0" applyAlignment="0" applyProtection="0"/>
    <xf numFmtId="177" fontId="75" fillId="64" borderId="0" applyNumberFormat="0" applyBorder="0" applyAlignment="0" applyProtection="0"/>
    <xf numFmtId="177" fontId="74" fillId="51" borderId="0" applyNumberFormat="0" applyBorder="0" applyAlignment="0" applyProtection="0"/>
    <xf numFmtId="177" fontId="74" fillId="9" borderId="0" applyNumberFormat="0" applyBorder="0" applyAlignment="0" applyProtection="0"/>
    <xf numFmtId="177" fontId="75" fillId="31" borderId="0" applyNumberFormat="0" applyBorder="0" applyAlignment="0" applyProtection="0"/>
    <xf numFmtId="177" fontId="74" fillId="31" borderId="0" applyNumberFormat="0" applyBorder="0" applyAlignment="0" applyProtection="0"/>
    <xf numFmtId="177" fontId="75" fillId="65" borderId="0" applyNumberFormat="0" applyBorder="0" applyAlignment="0" applyProtection="0"/>
    <xf numFmtId="177" fontId="76" fillId="40" borderId="0" applyNumberFormat="0" applyBorder="0" applyAlignment="0" applyProtection="0">
      <alignment vertical="center"/>
    </xf>
    <xf numFmtId="177" fontId="76" fillId="40" borderId="0" applyNumberFormat="0" applyBorder="0" applyAlignment="0" applyProtection="0"/>
    <xf numFmtId="177" fontId="76" fillId="42" borderId="0" applyNumberFormat="0" applyBorder="0" applyAlignment="0" applyProtection="0">
      <alignment vertical="center"/>
    </xf>
    <xf numFmtId="177" fontId="76" fillId="42" borderId="0" applyNumberFormat="0" applyBorder="0" applyAlignment="0" applyProtection="0"/>
    <xf numFmtId="177" fontId="76" fillId="44" borderId="0" applyNumberFormat="0" applyBorder="0" applyAlignment="0" applyProtection="0">
      <alignment vertical="center"/>
    </xf>
    <xf numFmtId="177" fontId="76" fillId="38" borderId="0" applyNumberFormat="0" applyBorder="0" applyAlignment="0" applyProtection="0"/>
    <xf numFmtId="177" fontId="76" fillId="45" borderId="0" applyNumberFormat="0" applyBorder="0" applyAlignment="0" applyProtection="0">
      <alignment vertical="center"/>
    </xf>
    <xf numFmtId="177" fontId="76" fillId="32" borderId="0" applyNumberFormat="0" applyBorder="0" applyAlignment="0" applyProtection="0"/>
    <xf numFmtId="177" fontId="76" fillId="47" borderId="0" applyNumberFormat="0" applyBorder="0" applyAlignment="0" applyProtection="0">
      <alignment vertical="center"/>
    </xf>
    <xf numFmtId="177" fontId="76" fillId="47" borderId="0" applyNumberFormat="0" applyBorder="0" applyAlignment="0" applyProtection="0"/>
    <xf numFmtId="177" fontId="76" fillId="51" borderId="0" applyNumberFormat="0" applyBorder="0" applyAlignment="0" applyProtection="0">
      <alignment vertical="center"/>
    </xf>
    <xf numFmtId="177" fontId="76" fillId="31" borderId="0" applyNumberFormat="0" applyBorder="0" applyAlignment="0" applyProtection="0"/>
    <xf numFmtId="177" fontId="74" fillId="37" borderId="0" applyNumberFormat="0" applyBorder="0" applyAlignment="0" applyProtection="0"/>
    <xf numFmtId="177" fontId="74" fillId="52" borderId="0" applyNumberFormat="0" applyBorder="0" applyAlignment="0" applyProtection="0"/>
    <xf numFmtId="177" fontId="75" fillId="66" borderId="0" applyNumberFormat="0" applyBorder="0" applyAlignment="0" applyProtection="0"/>
    <xf numFmtId="177" fontId="74" fillId="67" borderId="0" applyNumberFormat="0" applyBorder="0" applyAlignment="0" applyProtection="0"/>
    <xf numFmtId="177" fontId="74" fillId="41" borderId="0" applyNumberFormat="0" applyBorder="0" applyAlignment="0" applyProtection="0"/>
    <xf numFmtId="177" fontId="75" fillId="68" borderId="0" applyNumberFormat="0" applyBorder="0" applyAlignment="0" applyProtection="0"/>
    <xf numFmtId="177" fontId="74" fillId="68" borderId="0" applyNumberFormat="0" applyBorder="0" applyAlignment="0" applyProtection="0"/>
    <xf numFmtId="177" fontId="75" fillId="69" borderId="0" applyNumberFormat="0" applyBorder="0" applyAlignment="0" applyProtection="0"/>
    <xf numFmtId="177" fontId="74" fillId="43" borderId="0" applyNumberFormat="0" applyBorder="0" applyAlignment="0" applyProtection="0"/>
    <xf numFmtId="177" fontId="75" fillId="70" borderId="0" applyNumberFormat="0" applyBorder="0" applyAlignment="0" applyProtection="0"/>
    <xf numFmtId="177" fontId="75" fillId="71" borderId="0" applyNumberFormat="0" applyBorder="0" applyAlignment="0" applyProtection="0"/>
    <xf numFmtId="177" fontId="74" fillId="71" borderId="0" applyNumberFormat="0" applyBorder="0" applyAlignment="0" applyProtection="0"/>
    <xf numFmtId="177" fontId="75" fillId="72" borderId="0" applyNumberFormat="0" applyBorder="0" applyAlignment="0" applyProtection="0"/>
    <xf numFmtId="177" fontId="75" fillId="73" borderId="0" applyNumberFormat="0" applyBorder="0" applyAlignment="0" applyProtection="0"/>
    <xf numFmtId="177" fontId="75" fillId="74" borderId="0" applyNumberFormat="0" applyBorder="0" applyAlignment="0" applyProtection="0"/>
    <xf numFmtId="177" fontId="77" fillId="35" borderId="0" applyNumberFormat="0" applyBorder="0" applyAlignment="0" applyProtection="0"/>
    <xf numFmtId="177" fontId="78" fillId="75" borderId="0" applyNumberFormat="0" applyBorder="0" applyAlignment="0" applyProtection="0"/>
    <xf numFmtId="177" fontId="77" fillId="32" borderId="0" applyNumberFormat="0" applyBorder="0" applyAlignment="0" applyProtection="0"/>
    <xf numFmtId="177" fontId="79" fillId="75" borderId="0" applyNumberFormat="0" applyBorder="0" applyAlignment="0" applyProtection="0"/>
    <xf numFmtId="177" fontId="80" fillId="35" borderId="0" applyNumberFormat="0" applyBorder="0" applyAlignment="0" applyProtection="0"/>
    <xf numFmtId="177" fontId="77" fillId="46" borderId="0" applyNumberFormat="0" applyBorder="0" applyAlignment="0" applyProtection="0"/>
    <xf numFmtId="181" fontId="81" fillId="0" borderId="0" applyFill="0" applyBorder="0" applyAlignment="0"/>
    <xf numFmtId="182" fontId="81" fillId="0" borderId="0" applyFill="0" applyBorder="0" applyAlignment="0"/>
    <xf numFmtId="183" fontId="81" fillId="0" borderId="0" applyFill="0" applyBorder="0" applyAlignment="0"/>
    <xf numFmtId="184" fontId="81" fillId="0" borderId="0" applyFill="0" applyBorder="0" applyAlignment="0"/>
    <xf numFmtId="185" fontId="81" fillId="0" borderId="0" applyFill="0" applyBorder="0" applyAlignment="0"/>
    <xf numFmtId="186" fontId="81" fillId="0" borderId="0" applyFill="0" applyBorder="0" applyAlignment="0"/>
    <xf numFmtId="177" fontId="82" fillId="32" borderId="65" applyNumberFormat="0" applyAlignment="0" applyProtection="0"/>
    <xf numFmtId="177" fontId="83" fillId="32" borderId="65" applyNumberFormat="0" applyAlignment="0" applyProtection="0"/>
    <xf numFmtId="177" fontId="84" fillId="11" borderId="72" applyNumberFormat="0" applyAlignment="0" applyProtection="0"/>
    <xf numFmtId="177" fontId="82" fillId="11" borderId="65" applyNumberFormat="0" applyAlignment="0" applyProtection="0"/>
    <xf numFmtId="177" fontId="84" fillId="76" borderId="72" applyNumberFormat="0" applyAlignment="0" applyProtection="0"/>
    <xf numFmtId="177" fontId="85" fillId="11" borderId="65" applyNumberFormat="0" applyAlignment="0" applyProtection="0"/>
    <xf numFmtId="177" fontId="86" fillId="33" borderId="67" applyNumberFormat="0" applyAlignment="0" applyProtection="0"/>
    <xf numFmtId="177" fontId="86" fillId="77" borderId="73" applyNumberFormat="0" applyAlignment="0" applyProtection="0"/>
    <xf numFmtId="177" fontId="87" fillId="78" borderId="74" applyNumberFormat="0" applyAlignment="0" applyProtection="0"/>
    <xf numFmtId="177" fontId="69" fillId="0" borderId="0" applyNumberFormat="0" applyFill="0" applyBorder="0" applyAlignment="0" applyProtection="0">
      <alignment vertical="top"/>
    </xf>
    <xf numFmtId="181" fontId="81" fillId="0" borderId="0" applyFont="0" applyFill="0" applyBorder="0" applyAlignment="0" applyProtection="0"/>
    <xf numFmtId="178" fontId="6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178" fontId="55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78" fontId="20" fillId="0" borderId="0" applyFont="0" applyFill="0" applyBorder="0" applyAlignment="0" applyProtection="0"/>
    <xf numFmtId="187" fontId="8" fillId="0" borderId="0"/>
    <xf numFmtId="188" fontId="88" fillId="0" borderId="0">
      <protection locked="0"/>
    </xf>
    <xf numFmtId="182" fontId="81" fillId="0" borderId="0" applyFont="0" applyFill="0" applyBorder="0" applyAlignment="0" applyProtection="0"/>
    <xf numFmtId="189" fontId="172" fillId="0" borderId="0" applyFont="0" applyFill="0" applyBorder="0" applyAlignment="0" applyProtection="0">
      <alignment vertical="center"/>
    </xf>
    <xf numFmtId="179" fontId="89" fillId="0" borderId="0" applyFont="0" applyFill="0" applyBorder="0" applyAlignment="0" applyProtection="0"/>
    <xf numFmtId="176" fontId="172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72" fillId="0" borderId="0" applyFont="0" applyFill="0" applyBorder="0" applyAlignment="0" applyProtection="0"/>
    <xf numFmtId="179" fontId="37" fillId="0" borderId="0" applyFont="0" applyFill="0" applyBorder="0" applyAlignment="0" applyProtection="0"/>
    <xf numFmtId="179" fontId="60" fillId="0" borderId="0" applyFont="0" applyFill="0" applyBorder="0" applyAlignment="0" applyProtection="0"/>
    <xf numFmtId="176" fontId="172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89" fontId="172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90" fillId="0" borderId="0" applyFont="0" applyFill="0" applyBorder="0" applyAlignment="0" applyProtection="0"/>
    <xf numFmtId="179" fontId="55" fillId="0" borderId="0" applyFont="0" applyFill="0" applyBorder="0" applyAlignment="0" applyProtection="0"/>
    <xf numFmtId="179" fontId="91" fillId="0" borderId="0" applyFont="0" applyFill="0" applyBorder="0" applyAlignment="0" applyProtection="0"/>
    <xf numFmtId="0" fontId="172" fillId="0" borderId="0" applyFont="0" applyFill="0" applyBorder="0" applyAlignment="0" applyProtection="0">
      <alignment vertical="center"/>
    </xf>
    <xf numFmtId="0" fontId="172" fillId="0" borderId="0" applyFont="0" applyFill="0" applyBorder="0" applyAlignment="0" applyProtection="0">
      <alignment vertical="center"/>
    </xf>
    <xf numFmtId="177" fontId="172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/>
    <xf numFmtId="190" fontId="8" fillId="0" borderId="0"/>
    <xf numFmtId="14" fontId="69" fillId="0" borderId="0" applyFill="0" applyBorder="0" applyAlignment="0"/>
    <xf numFmtId="38" fontId="92" fillId="0" borderId="75">
      <alignment vertical="center"/>
    </xf>
    <xf numFmtId="191" fontId="8" fillId="0" borderId="0"/>
    <xf numFmtId="177" fontId="60" fillId="0" borderId="0"/>
    <xf numFmtId="177" fontId="72" fillId="0" borderId="0"/>
    <xf numFmtId="177" fontId="69" fillId="0" borderId="0"/>
    <xf numFmtId="177" fontId="93" fillId="0" borderId="0" applyNumberFormat="0" applyFill="0" applyBorder="0" applyAlignment="0" applyProtection="0"/>
    <xf numFmtId="177" fontId="94" fillId="0" borderId="0" applyNumberFormat="0" applyFill="0" applyBorder="0" applyAlignment="0" applyProtection="0"/>
    <xf numFmtId="177" fontId="95" fillId="34" borderId="0" applyNumberFormat="0" applyBorder="0" applyAlignment="0" applyProtection="0"/>
    <xf numFmtId="177" fontId="95" fillId="32" borderId="0" applyNumberFormat="0" applyBorder="0" applyAlignment="0" applyProtection="0"/>
    <xf numFmtId="177" fontId="96" fillId="79" borderId="0" applyNumberFormat="0" applyBorder="0" applyAlignment="0" applyProtection="0"/>
    <xf numFmtId="177" fontId="95" fillId="48" borderId="0" applyNumberFormat="0" applyBorder="0" applyAlignment="0" applyProtection="0"/>
    <xf numFmtId="38" fontId="97" fillId="32" borderId="0" applyNumberFormat="0" applyBorder="0" applyAlignment="0" applyProtection="0"/>
    <xf numFmtId="177" fontId="98" fillId="32" borderId="0" applyNumberFormat="0" applyBorder="0" applyAlignment="0" applyProtection="0"/>
    <xf numFmtId="177" fontId="99" fillId="0" borderId="2" applyNumberFormat="0" applyAlignment="0" applyProtection="0">
      <alignment horizontal="left" vertical="center"/>
    </xf>
    <xf numFmtId="177" fontId="99" fillId="0" borderId="28">
      <alignment horizontal="left" vertical="center"/>
    </xf>
    <xf numFmtId="177" fontId="100" fillId="0" borderId="62" applyNumberFormat="0" applyFill="0" applyAlignment="0" applyProtection="0"/>
    <xf numFmtId="177" fontId="101" fillId="0" borderId="76" applyNumberFormat="0" applyFill="0" applyAlignment="0" applyProtection="0"/>
    <xf numFmtId="177" fontId="102" fillId="0" borderId="77" applyNumberFormat="0" applyFill="0" applyAlignment="0" applyProtection="0"/>
    <xf numFmtId="177" fontId="103" fillId="0" borderId="78" applyNumberFormat="0" applyFill="0" applyAlignment="0" applyProtection="0"/>
    <xf numFmtId="177" fontId="102" fillId="0" borderId="79" applyNumberFormat="0" applyFill="0" applyAlignment="0" applyProtection="0"/>
    <xf numFmtId="177" fontId="104" fillId="0" borderId="63" applyNumberFormat="0" applyFill="0" applyAlignment="0" applyProtection="0"/>
    <xf numFmtId="177" fontId="105" fillId="0" borderId="63" applyNumberFormat="0" applyFill="0" applyAlignment="0" applyProtection="0"/>
    <xf numFmtId="177" fontId="106" fillId="0" borderId="80" applyNumberFormat="0" applyFill="0" applyAlignment="0" applyProtection="0"/>
    <xf numFmtId="177" fontId="107" fillId="0" borderId="63" applyNumberFormat="0" applyFill="0" applyAlignment="0" applyProtection="0"/>
    <xf numFmtId="177" fontId="108" fillId="0" borderId="80" applyNumberFormat="0" applyFill="0" applyAlignment="0" applyProtection="0"/>
    <xf numFmtId="177" fontId="107" fillId="0" borderId="81" applyNumberFormat="0" applyFill="0" applyAlignment="0" applyProtection="0"/>
    <xf numFmtId="177" fontId="109" fillId="0" borderId="64" applyNumberFormat="0" applyFill="0" applyAlignment="0" applyProtection="0"/>
    <xf numFmtId="177" fontId="110" fillId="0" borderId="70" applyNumberFormat="0" applyFill="0" applyAlignment="0" applyProtection="0"/>
    <xf numFmtId="177" fontId="111" fillId="0" borderId="82" applyNumberFormat="0" applyFill="0" applyAlignment="0" applyProtection="0"/>
    <xf numFmtId="177" fontId="112" fillId="0" borderId="83" applyNumberFormat="0" applyFill="0" applyAlignment="0" applyProtection="0"/>
    <xf numFmtId="177" fontId="111" fillId="0" borderId="84" applyNumberFormat="0" applyFill="0" applyAlignment="0" applyProtection="0"/>
    <xf numFmtId="177" fontId="109" fillId="0" borderId="0" applyNumberFormat="0" applyFill="0" applyBorder="0" applyAlignment="0" applyProtection="0"/>
    <xf numFmtId="177" fontId="110" fillId="0" borderId="0" applyNumberFormat="0" applyFill="0" applyBorder="0" applyAlignment="0" applyProtection="0"/>
    <xf numFmtId="177" fontId="111" fillId="0" borderId="0" applyNumberFormat="0" applyFill="0" applyBorder="0" applyAlignment="0" applyProtection="0"/>
    <xf numFmtId="177" fontId="112" fillId="0" borderId="0" applyNumberFormat="0" applyFill="0" applyBorder="0" applyAlignment="0" applyProtection="0"/>
    <xf numFmtId="177" fontId="113" fillId="0" borderId="0" applyNumberFormat="0" applyFill="0" applyBorder="0" applyAlignment="0" applyProtection="0">
      <alignment vertical="top"/>
      <protection locked="0"/>
    </xf>
    <xf numFmtId="177" fontId="114" fillId="0" borderId="0" applyNumberFormat="0" applyFill="0" applyBorder="0" applyAlignment="0" applyProtection="0">
      <alignment vertical="top"/>
      <protection locked="0"/>
    </xf>
    <xf numFmtId="177" fontId="115" fillId="0" borderId="0" applyNumberFormat="0" applyFill="0" applyBorder="0" applyAlignment="0" applyProtection="0">
      <alignment vertical="top"/>
      <protection locked="0"/>
    </xf>
    <xf numFmtId="177" fontId="116" fillId="0" borderId="0" applyNumberFormat="0" applyFill="0" applyBorder="0" applyAlignment="0" applyProtection="0"/>
    <xf numFmtId="177" fontId="117" fillId="0" borderId="0" applyNumberFormat="0" applyFill="0" applyBorder="0" applyAlignment="0" applyProtection="0">
      <alignment vertical="top"/>
      <protection locked="0"/>
    </xf>
    <xf numFmtId="177" fontId="118" fillId="0" borderId="0" applyNumberFormat="0" applyFill="0" applyBorder="0" applyAlignment="0" applyProtection="0">
      <alignment vertical="top"/>
      <protection locked="0"/>
    </xf>
    <xf numFmtId="177" fontId="119" fillId="31" borderId="65" applyNumberFormat="0" applyAlignment="0" applyProtection="0"/>
    <xf numFmtId="10" fontId="97" fillId="30" borderId="22" applyNumberFormat="0" applyBorder="0" applyAlignment="0" applyProtection="0"/>
    <xf numFmtId="177" fontId="120" fillId="80" borderId="72" applyNumberFormat="0" applyAlignment="0" applyProtection="0">
      <alignment vertical="center"/>
    </xf>
    <xf numFmtId="177" fontId="121" fillId="32" borderId="65" applyNumberFormat="0" applyAlignment="0" applyProtection="0"/>
    <xf numFmtId="177" fontId="120" fillId="80" borderId="72" applyNumberFormat="0" applyAlignment="0" applyProtection="0"/>
    <xf numFmtId="177" fontId="119" fillId="36" borderId="65" applyNumberFormat="0" applyAlignment="0" applyProtection="0"/>
    <xf numFmtId="177" fontId="122" fillId="0" borderId="68" applyNumberFormat="0" applyFill="0" applyAlignment="0" applyProtection="0"/>
    <xf numFmtId="177" fontId="123" fillId="0" borderId="71" applyNumberFormat="0" applyFill="0" applyAlignment="0" applyProtection="0"/>
    <xf numFmtId="177" fontId="124" fillId="0" borderId="85" applyNumberFormat="0" applyFill="0" applyAlignment="0" applyProtection="0"/>
    <xf numFmtId="177" fontId="125" fillId="0" borderId="86" applyNumberFormat="0" applyFill="0" applyAlignment="0" applyProtection="0"/>
    <xf numFmtId="177" fontId="126" fillId="36" borderId="0" applyNumberFormat="0" applyBorder="0" applyAlignment="0" applyProtection="0"/>
    <xf numFmtId="177" fontId="127" fillId="32" borderId="0" applyNumberFormat="0" applyBorder="0" applyAlignment="0" applyProtection="0"/>
    <xf numFmtId="177" fontId="128" fillId="81" borderId="0" applyNumberFormat="0" applyBorder="0" applyAlignment="0" applyProtection="0"/>
    <xf numFmtId="177" fontId="129" fillId="36" borderId="0" applyNumberFormat="0" applyBorder="0" applyAlignment="0" applyProtection="0"/>
    <xf numFmtId="177" fontId="3" fillId="82" borderId="0" applyNumberFormat="0" applyFont="0" applyBorder="0" applyAlignment="0" applyProtection="0"/>
    <xf numFmtId="177" fontId="3" fillId="83" borderId="0" applyNumberFormat="0" applyFont="0" applyBorder="0" applyAlignment="0" applyProtection="0"/>
    <xf numFmtId="37" fontId="130" fillId="0" borderId="0"/>
    <xf numFmtId="177" fontId="3" fillId="32" borderId="0" applyNumberFormat="0" applyFont="0" applyBorder="0" applyAlignment="0" applyProtection="0"/>
    <xf numFmtId="177" fontId="66" fillId="0" borderId="0">
      <protection hidden="1"/>
    </xf>
    <xf numFmtId="192" fontId="131" fillId="0" borderId="0"/>
    <xf numFmtId="180" fontId="91" fillId="0" borderId="0" applyFont="0" applyFill="0" applyBorder="0" applyAlignment="0" applyProtection="0"/>
    <xf numFmtId="177" fontId="20" fillId="0" borderId="0">
      <alignment vertical="center"/>
    </xf>
    <xf numFmtId="177" fontId="72" fillId="0" borderId="0">
      <alignment vertical="center"/>
    </xf>
    <xf numFmtId="177" fontId="66" fillId="0" borderId="0" applyProtection="0"/>
    <xf numFmtId="177" fontId="172" fillId="0" borderId="0">
      <alignment vertical="top"/>
    </xf>
    <xf numFmtId="177" fontId="132" fillId="0" borderId="0"/>
    <xf numFmtId="177" fontId="133" fillId="0" borderId="0"/>
    <xf numFmtId="177" fontId="3" fillId="0" borderId="0">
      <alignment vertical="top"/>
    </xf>
    <xf numFmtId="177" fontId="172" fillId="0" borderId="0"/>
    <xf numFmtId="177" fontId="37" fillId="0" borderId="0"/>
    <xf numFmtId="177" fontId="91" fillId="0" borderId="0"/>
    <xf numFmtId="177" fontId="20" fillId="0" borderId="0"/>
    <xf numFmtId="177" fontId="20" fillId="0" borderId="0"/>
    <xf numFmtId="177" fontId="6" fillId="0" borderId="0"/>
    <xf numFmtId="177" fontId="134" fillId="0" borderId="0"/>
    <xf numFmtId="177" fontId="132" fillId="0" borderId="0"/>
    <xf numFmtId="177" fontId="90" fillId="0" borderId="0"/>
    <xf numFmtId="177" fontId="3" fillId="0" borderId="0"/>
    <xf numFmtId="177" fontId="135" fillId="0" borderId="0"/>
    <xf numFmtId="177" fontId="135" fillId="0" borderId="0"/>
    <xf numFmtId="177" fontId="172" fillId="0" borderId="0"/>
    <xf numFmtId="177" fontId="20" fillId="0" borderId="0"/>
    <xf numFmtId="0" fontId="20" fillId="0" borderId="0"/>
    <xf numFmtId="0" fontId="20" fillId="0" borderId="0"/>
    <xf numFmtId="177" fontId="89" fillId="0" borderId="0"/>
    <xf numFmtId="0" fontId="172" fillId="0" borderId="0"/>
    <xf numFmtId="0" fontId="172" fillId="0" borderId="0"/>
    <xf numFmtId="177" fontId="172" fillId="0" borderId="0"/>
    <xf numFmtId="177" fontId="172" fillId="0" borderId="0">
      <alignment vertical="center"/>
    </xf>
    <xf numFmtId="177" fontId="172" fillId="0" borderId="0">
      <alignment vertical="center"/>
    </xf>
    <xf numFmtId="177" fontId="3" fillId="0" borderId="0"/>
    <xf numFmtId="0" fontId="3" fillId="0" borderId="0"/>
    <xf numFmtId="177" fontId="3" fillId="0" borderId="0"/>
    <xf numFmtId="177" fontId="72" fillId="30" borderId="61" applyNumberFormat="0" applyFont="0" applyAlignment="0" applyProtection="0"/>
    <xf numFmtId="177" fontId="72" fillId="11" borderId="61" applyNumberFormat="0" applyFont="0" applyAlignment="0" applyProtection="0"/>
    <xf numFmtId="177" fontId="172" fillId="30" borderId="61" applyNumberFormat="0" applyFont="0" applyAlignment="0" applyProtection="0"/>
    <xf numFmtId="177" fontId="72" fillId="24" borderId="87" applyNumberFormat="0" applyFont="0" applyAlignment="0" applyProtection="0"/>
    <xf numFmtId="177" fontId="133" fillId="11" borderId="61" applyNumberFormat="0" applyFont="0" applyAlignment="0" applyProtection="0"/>
    <xf numFmtId="177" fontId="20" fillId="24" borderId="87" applyNumberFormat="0" applyFont="0" applyAlignment="0" applyProtection="0"/>
    <xf numFmtId="177" fontId="3" fillId="24" borderId="87" applyNumberFormat="0" applyFont="0" applyAlignment="0" applyProtection="0"/>
    <xf numFmtId="177" fontId="3" fillId="30" borderId="61" applyNumberFormat="0" applyFont="0" applyAlignment="0" applyProtection="0"/>
    <xf numFmtId="177" fontId="3" fillId="11" borderId="61" applyNumberFormat="0" applyFont="0" applyAlignment="0" applyProtection="0"/>
    <xf numFmtId="177" fontId="20" fillId="24" borderId="87" applyNumberFormat="0" applyFont="0" applyAlignment="0" applyProtection="0">
      <alignment vertical="center"/>
    </xf>
    <xf numFmtId="177" fontId="136" fillId="32" borderId="66" applyNumberFormat="0" applyAlignment="0" applyProtection="0"/>
    <xf numFmtId="177" fontId="137" fillId="32" borderId="88" applyNumberFormat="0" applyAlignment="0" applyProtection="0"/>
    <xf numFmtId="177" fontId="138" fillId="11" borderId="89" applyNumberFormat="0" applyAlignment="0" applyProtection="0"/>
    <xf numFmtId="177" fontId="136" fillId="11" borderId="66" applyNumberFormat="0" applyAlignment="0" applyProtection="0"/>
    <xf numFmtId="177" fontId="138" fillId="76" borderId="89" applyNumberFormat="0" applyAlignment="0" applyProtection="0"/>
    <xf numFmtId="185" fontId="81" fillId="0" borderId="0" applyFont="0" applyFill="0" applyBorder="0" applyAlignment="0" applyProtection="0"/>
    <xf numFmtId="193" fontId="81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72" fillId="0" borderId="0" applyFont="0" applyFill="0" applyBorder="0" applyAlignment="0" applyProtection="0">
      <alignment vertical="center"/>
    </xf>
    <xf numFmtId="9" fontId="7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91" fillId="0" borderId="0" applyFont="0" applyFill="0" applyBorder="0" applyAlignment="0" applyProtection="0"/>
    <xf numFmtId="177" fontId="139" fillId="0" borderId="0" applyNumberFormat="0" applyFill="0" applyBorder="0" applyAlignment="0" applyProtection="0"/>
    <xf numFmtId="177" fontId="3" fillId="84" borderId="0" applyNumberFormat="0" applyFont="0" applyBorder="0" applyAlignment="0" applyProtection="0"/>
    <xf numFmtId="177" fontId="3" fillId="0" borderId="0"/>
    <xf numFmtId="177" fontId="55" fillId="48" borderId="0" applyNumberFormat="0" applyFont="0" applyBorder="0" applyAlignment="0" applyProtection="0">
      <alignment vertical="center"/>
    </xf>
    <xf numFmtId="49" fontId="69" fillId="0" borderId="0" applyFill="0" applyBorder="0" applyAlignment="0"/>
    <xf numFmtId="194" fontId="81" fillId="0" borderId="0" applyFill="0" applyBorder="0" applyAlignment="0"/>
    <xf numFmtId="195" fontId="81" fillId="0" borderId="0" applyFill="0" applyBorder="0" applyAlignment="0"/>
    <xf numFmtId="177" fontId="3" fillId="0" borderId="0" applyNumberFormat="0" applyFont="0" applyFill="0" applyBorder="0" applyProtection="0">
      <alignment horizontal="left" wrapText="1"/>
    </xf>
    <xf numFmtId="177" fontId="140" fillId="0" borderId="0" applyNumberFormat="0" applyFill="0" applyBorder="0" applyAlignment="0" applyProtection="0"/>
    <xf numFmtId="177" fontId="140" fillId="0" borderId="0" applyNumberFormat="0" applyFill="0" applyBorder="0" applyAlignment="0" applyProtection="0"/>
    <xf numFmtId="177" fontId="141" fillId="0" borderId="0" applyNumberFormat="0" applyFill="0" applyBorder="0" applyAlignment="0" applyProtection="0"/>
    <xf numFmtId="177" fontId="142" fillId="0" borderId="0" applyNumberFormat="0" applyFill="0" applyBorder="0" applyAlignment="0" applyProtection="0"/>
    <xf numFmtId="177" fontId="143" fillId="0" borderId="0" applyNumberFormat="0" applyFill="0" applyBorder="0" applyAlignment="0" applyProtection="0"/>
    <xf numFmtId="177" fontId="142" fillId="0" borderId="0" applyNumberFormat="0" applyFill="0" applyBorder="0" applyAlignment="0" applyProtection="0"/>
    <xf numFmtId="177" fontId="137" fillId="0" borderId="69" applyNumberFormat="0" applyFill="0" applyAlignment="0" applyProtection="0"/>
    <xf numFmtId="177" fontId="137" fillId="0" borderId="90" applyNumberFormat="0" applyFill="0" applyAlignment="0" applyProtection="0"/>
    <xf numFmtId="177" fontId="23" fillId="0" borderId="91" applyNumberFormat="0" applyFill="0" applyAlignment="0" applyProtection="0"/>
    <xf numFmtId="177" fontId="137" fillId="0" borderId="91" applyNumberFormat="0" applyFill="0" applyAlignment="0" applyProtection="0"/>
    <xf numFmtId="177" fontId="23" fillId="0" borderId="92" applyNumberFormat="0" applyFill="0" applyAlignment="0" applyProtection="0"/>
    <xf numFmtId="177" fontId="137" fillId="0" borderId="93" applyNumberFormat="0" applyFill="0" applyAlignment="0" applyProtection="0"/>
    <xf numFmtId="177" fontId="125" fillId="0" borderId="0" applyNumberFormat="0" applyFill="0" applyBorder="0" applyAlignment="0" applyProtection="0"/>
    <xf numFmtId="177" fontId="18" fillId="0" borderId="0" applyNumberForma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7" fontId="144" fillId="30" borderId="61" applyNumberFormat="0" applyFont="0" applyAlignment="0" applyProtection="0">
      <alignment vertical="center"/>
    </xf>
    <xf numFmtId="177" fontId="172" fillId="30" borderId="61" applyProtection="0"/>
    <xf numFmtId="177" fontId="145" fillId="0" borderId="0" applyNumberFormat="0" applyFill="0" applyBorder="0" applyAlignment="0" applyProtection="0">
      <alignment vertical="center"/>
    </xf>
    <xf numFmtId="177" fontId="146" fillId="0" borderId="63" applyNumberFormat="0" applyFill="0" applyAlignment="0" applyProtection="0"/>
    <xf numFmtId="177" fontId="147" fillId="0" borderId="64" applyNumberFormat="0" applyFill="0" applyAlignment="0" applyProtection="0"/>
    <xf numFmtId="177" fontId="147" fillId="0" borderId="0" applyNumberFormat="0" applyFill="0" applyBorder="0" applyAlignment="0" applyProtection="0"/>
    <xf numFmtId="177" fontId="148" fillId="0" borderId="62" applyNumberFormat="0" applyFill="0" applyAlignment="0" applyProtection="0">
      <alignment vertical="center"/>
    </xf>
    <xf numFmtId="177" fontId="148" fillId="0" borderId="62" applyNumberFormat="0" applyFill="0" applyAlignment="0" applyProtection="0"/>
    <xf numFmtId="177" fontId="146" fillId="0" borderId="63" applyNumberFormat="0" applyFill="0" applyAlignment="0" applyProtection="0">
      <alignment vertical="center"/>
    </xf>
    <xf numFmtId="177" fontId="49" fillId="0" borderId="63" applyProtection="0"/>
    <xf numFmtId="177" fontId="147" fillId="0" borderId="64" applyNumberFormat="0" applyFill="0" applyAlignment="0" applyProtection="0">
      <alignment vertical="center"/>
    </xf>
    <xf numFmtId="177" fontId="50" fillId="0" borderId="64" applyProtection="0"/>
    <xf numFmtId="177" fontId="147" fillId="0" borderId="0" applyNumberFormat="0" applyFill="0" applyBorder="0" applyAlignment="0" applyProtection="0">
      <alignment vertical="center"/>
    </xf>
    <xf numFmtId="177" fontId="50" fillId="0" borderId="0" applyProtection="0"/>
    <xf numFmtId="177" fontId="145" fillId="0" borderId="0" applyNumberFormat="0" applyFill="0" applyBorder="0" applyAlignment="0" applyProtection="0"/>
    <xf numFmtId="177" fontId="149" fillId="35" borderId="0" applyNumberFormat="0" applyBorder="0" applyAlignment="0" applyProtection="0"/>
    <xf numFmtId="177" fontId="53" fillId="32" borderId="0" applyNumberFormat="0" applyBorder="0" applyAlignment="0" applyProtection="0">
      <alignment vertical="center"/>
    </xf>
    <xf numFmtId="177" fontId="53" fillId="85" borderId="0" applyNumberFormat="0" applyBorder="0" applyAlignment="0" applyProtection="0"/>
    <xf numFmtId="177" fontId="53" fillId="35" borderId="0" applyNumberFormat="0" applyBorder="0" applyAlignment="0" applyProtection="0"/>
    <xf numFmtId="177" fontId="53" fillId="35" borderId="0" applyProtection="0">
      <alignment vertical="center"/>
    </xf>
    <xf numFmtId="177" fontId="77" fillId="35" borderId="0" applyNumberFormat="0" applyBorder="0" applyAlignment="0" applyProtection="0">
      <alignment vertical="center"/>
    </xf>
    <xf numFmtId="177" fontId="150" fillId="35" borderId="0" applyNumberFormat="0" applyBorder="0" applyAlignment="0" applyProtection="0"/>
    <xf numFmtId="177" fontId="151" fillId="35" borderId="0" applyNumberFormat="0" applyBorder="0" applyAlignment="0" applyProtection="0">
      <alignment vertical="center"/>
    </xf>
    <xf numFmtId="177" fontId="172" fillId="0" borderId="0" applyProtection="0"/>
    <xf numFmtId="177" fontId="152" fillId="0" borderId="0"/>
    <xf numFmtId="177" fontId="20" fillId="0" borderId="0"/>
    <xf numFmtId="177" fontId="20" fillId="0" borderId="0">
      <alignment vertical="center"/>
    </xf>
    <xf numFmtId="0" fontId="20" fillId="0" borderId="0">
      <alignment vertical="center"/>
    </xf>
    <xf numFmtId="177" fontId="172" fillId="0" borderId="0" applyProtection="0">
      <alignment vertical="top"/>
    </xf>
    <xf numFmtId="177" fontId="20" fillId="0" borderId="0"/>
    <xf numFmtId="0" fontId="20" fillId="0" borderId="0"/>
    <xf numFmtId="177" fontId="72" fillId="0" borderId="0">
      <alignment vertical="center"/>
    </xf>
    <xf numFmtId="177" fontId="55" fillId="0" borderId="0">
      <alignment vertical="center"/>
    </xf>
    <xf numFmtId="177" fontId="3" fillId="0" borderId="0"/>
    <xf numFmtId="177" fontId="3" fillId="0" borderId="0"/>
    <xf numFmtId="0" fontId="3" fillId="0" borderId="0"/>
    <xf numFmtId="177" fontId="153" fillId="0" borderId="0" applyNumberFormat="0" applyFill="0" applyBorder="0" applyAlignment="0" applyProtection="0">
      <alignment vertical="top"/>
      <protection locked="0"/>
    </xf>
    <xf numFmtId="177" fontId="76" fillId="37" borderId="0" applyNumberFormat="0" applyBorder="0" applyAlignment="0" applyProtection="0">
      <alignment vertical="center"/>
    </xf>
    <xf numFmtId="177" fontId="76" fillId="37" borderId="0" applyNumberFormat="0" applyBorder="0" applyAlignment="0" applyProtection="0"/>
    <xf numFmtId="177" fontId="76" fillId="41" borderId="0" applyNumberFormat="0" applyBorder="0" applyAlignment="0" applyProtection="0">
      <alignment vertical="center"/>
    </xf>
    <xf numFmtId="177" fontId="76" fillId="68" borderId="0" applyNumberFormat="0" applyBorder="0" applyAlignment="0" applyProtection="0"/>
    <xf numFmtId="177" fontId="76" fillId="43" borderId="0" applyNumberFormat="0" applyBorder="0" applyAlignment="0" applyProtection="0">
      <alignment vertical="center"/>
    </xf>
    <xf numFmtId="177" fontId="76" fillId="45" borderId="0" applyNumberFormat="0" applyBorder="0" applyAlignment="0" applyProtection="0"/>
    <xf numFmtId="177" fontId="76" fillId="49" borderId="0" applyNumberFormat="0" applyBorder="0" applyAlignment="0" applyProtection="0">
      <alignment vertical="center"/>
    </xf>
    <xf numFmtId="177" fontId="154" fillId="34" borderId="0" applyNumberFormat="0" applyBorder="0" applyAlignment="0" applyProtection="0">
      <alignment vertical="center"/>
    </xf>
    <xf numFmtId="177" fontId="52" fillId="32" borderId="0" applyNumberFormat="0" applyBorder="0" applyAlignment="0" applyProtection="0">
      <alignment vertical="center"/>
    </xf>
    <xf numFmtId="177" fontId="52" fillId="86" borderId="0" applyNumberFormat="0" applyBorder="0" applyAlignment="0" applyProtection="0"/>
    <xf numFmtId="177" fontId="52" fillId="34" borderId="0" applyNumberFormat="0" applyBorder="0" applyAlignment="0" applyProtection="0"/>
    <xf numFmtId="177" fontId="52" fillId="34" borderId="0" applyProtection="0">
      <alignment vertical="center"/>
    </xf>
    <xf numFmtId="177" fontId="52" fillId="34" borderId="0" applyProtection="0"/>
    <xf numFmtId="177" fontId="95" fillId="34" borderId="0" applyNumberFormat="0" applyBorder="0" applyAlignment="0" applyProtection="0">
      <alignment vertical="center"/>
    </xf>
    <xf numFmtId="177" fontId="52" fillId="37" borderId="0" applyNumberFormat="0" applyBorder="0" applyAlignment="0" applyProtection="0">
      <alignment vertical="center"/>
    </xf>
    <xf numFmtId="177" fontId="155" fillId="34" borderId="0" applyNumberFormat="0" applyBorder="0" applyAlignment="0" applyProtection="0"/>
    <xf numFmtId="177" fontId="156" fillId="0" borderId="69" applyNumberFormat="0" applyFill="0" applyAlignment="0" applyProtection="0">
      <alignment vertical="center"/>
    </xf>
    <xf numFmtId="177" fontId="156" fillId="0" borderId="69" applyNumberFormat="0" applyFill="0" applyAlignment="0" applyProtection="0"/>
    <xf numFmtId="177" fontId="157" fillId="35" borderId="0" applyNumberFormat="0" applyBorder="0" applyAlignment="0" applyProtection="0">
      <alignment vertical="center"/>
    </xf>
    <xf numFmtId="177" fontId="53" fillId="35" borderId="0" applyProtection="0"/>
    <xf numFmtId="177" fontId="158" fillId="35" borderId="0" applyNumberFormat="0" applyBorder="0" applyAlignment="0" applyProtection="0">
      <alignment vertical="center"/>
    </xf>
    <xf numFmtId="177" fontId="149" fillId="35" borderId="0" applyNumberFormat="0" applyBorder="0" applyAlignment="0" applyProtection="0">
      <alignment vertical="center"/>
    </xf>
    <xf numFmtId="196" fontId="172" fillId="0" borderId="0" applyFont="0" applyFill="0" applyBorder="0" applyAlignment="0" applyProtection="0"/>
    <xf numFmtId="189" fontId="172" fillId="0" borderId="0" applyBorder="0" applyProtection="0">
      <alignment vertical="center"/>
    </xf>
    <xf numFmtId="176" fontId="172" fillId="0" borderId="0" applyBorder="0" applyProtection="0">
      <alignment vertical="center"/>
    </xf>
    <xf numFmtId="197" fontId="3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159" fillId="32" borderId="65" applyNumberFormat="0" applyAlignment="0" applyProtection="0"/>
    <xf numFmtId="177" fontId="159" fillId="32" borderId="65" applyNumberFormat="0" applyAlignment="0" applyProtection="0">
      <alignment vertical="center"/>
    </xf>
    <xf numFmtId="177" fontId="51" fillId="32" borderId="65" applyProtection="0"/>
    <xf numFmtId="177" fontId="172" fillId="36" borderId="61" applyNumberFormat="0" applyFont="0" applyAlignment="0" applyProtection="0"/>
    <xf numFmtId="177" fontId="160" fillId="33" borderId="67" applyNumberFormat="0" applyAlignment="0" applyProtection="0">
      <alignment vertical="center"/>
    </xf>
    <xf numFmtId="177" fontId="160" fillId="33" borderId="67" applyNumberFormat="0" applyAlignment="0" applyProtection="0"/>
    <xf numFmtId="177" fontId="161" fillId="0" borderId="0" applyNumberFormat="0" applyFill="0" applyBorder="0" applyAlignment="0" applyProtection="0">
      <alignment vertical="center"/>
    </xf>
    <xf numFmtId="177" fontId="161" fillId="0" borderId="0" applyNumberFormat="0" applyFill="0" applyBorder="0" applyAlignment="0" applyProtection="0"/>
    <xf numFmtId="177" fontId="162" fillId="0" borderId="68" applyNumberFormat="0" applyFill="0" applyAlignment="0" applyProtection="0">
      <alignment vertical="center"/>
    </xf>
    <xf numFmtId="177" fontId="162" fillId="0" borderId="68" applyNumberFormat="0" applyFill="0" applyAlignment="0" applyProtection="0"/>
    <xf numFmtId="177" fontId="154" fillId="34" borderId="0" applyNumberFormat="0" applyBorder="0" applyAlignment="0" applyProtection="0"/>
    <xf numFmtId="198" fontId="172" fillId="0" borderId="0" applyFont="0" applyFill="0" applyBorder="0" applyAlignment="0" applyProtection="0"/>
    <xf numFmtId="199" fontId="172" fillId="0" borderId="0" applyFont="0" applyFill="0" applyBorder="0" applyAlignment="0" applyProtection="0"/>
    <xf numFmtId="200" fontId="172" fillId="0" borderId="0" applyFont="0" applyFill="0" applyBorder="0" applyAlignment="0" applyProtection="0"/>
    <xf numFmtId="201" fontId="172" fillId="0" borderId="0" applyFont="0" applyFill="0" applyBorder="0" applyAlignment="0" applyProtection="0"/>
    <xf numFmtId="177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02" fontId="65" fillId="0" borderId="0" applyFont="0" applyFill="0" applyBorder="0" applyAlignment="0" applyProtection="0"/>
    <xf numFmtId="203" fontId="65" fillId="0" borderId="0" applyFont="0" applyFill="0" applyBorder="0" applyAlignment="0" applyProtection="0"/>
    <xf numFmtId="43" fontId="172" fillId="0" borderId="0" applyFont="0" applyFill="0" applyBorder="0" applyAlignment="0" applyProtection="0"/>
    <xf numFmtId="177" fontId="163" fillId="0" borderId="0"/>
    <xf numFmtId="177" fontId="164" fillId="32" borderId="66" applyNumberFormat="0" applyAlignment="0" applyProtection="0">
      <alignment vertical="center"/>
    </xf>
    <xf numFmtId="177" fontId="164" fillId="32" borderId="66" applyNumberFormat="0" applyAlignment="0" applyProtection="0"/>
    <xf numFmtId="177" fontId="165" fillId="31" borderId="65" applyNumberFormat="0" applyAlignment="0" applyProtection="0">
      <alignment vertical="center"/>
    </xf>
    <xf numFmtId="177" fontId="165" fillId="31" borderId="65" applyNumberFormat="0" applyAlignment="0" applyProtection="0"/>
    <xf numFmtId="177" fontId="166" fillId="0" borderId="0" applyNumberFormat="0" applyFill="0" applyBorder="0" applyAlignment="0" applyProtection="0">
      <alignment vertical="center"/>
    </xf>
    <xf numFmtId="177" fontId="166" fillId="0" borderId="0" applyNumberFormat="0" applyFill="0" applyBorder="0" applyAlignment="0" applyProtection="0"/>
    <xf numFmtId="177" fontId="3" fillId="0" borderId="0"/>
    <xf numFmtId="177" fontId="3" fillId="0" borderId="0"/>
    <xf numFmtId="204" fontId="3" fillId="0" borderId="0"/>
    <xf numFmtId="177" fontId="3" fillId="0" borderId="0">
      <alignment vertical="center"/>
    </xf>
    <xf numFmtId="177" fontId="167" fillId="36" borderId="0" applyNumberFormat="0" applyBorder="0" applyAlignment="0" applyProtection="0">
      <alignment vertical="center"/>
    </xf>
    <xf numFmtId="177" fontId="54" fillId="36" borderId="0" applyProtection="0"/>
    <xf numFmtId="177" fontId="167" fillId="30" borderId="0" applyNumberFormat="0" applyBorder="0" applyAlignment="0" applyProtection="0"/>
    <xf numFmtId="177" fontId="55" fillId="30" borderId="61" applyNumberFormat="0" applyFont="0" applyAlignment="0" applyProtection="0">
      <alignment vertical="center"/>
    </xf>
    <xf numFmtId="38" fontId="168" fillId="0" borderId="0" applyFont="0" applyFill="0" applyBorder="0" applyAlignment="0" applyProtection="0"/>
    <xf numFmtId="40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9" fillId="0" borderId="0"/>
    <xf numFmtId="0" fontId="3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9" fontId="172" fillId="0" borderId="0" applyFont="0" applyFill="0" applyBorder="0" applyAlignment="0" applyProtection="0">
      <alignment vertical="center"/>
    </xf>
    <xf numFmtId="9" fontId="172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/>
    <xf numFmtId="205" fontId="3" fillId="0" borderId="0"/>
    <xf numFmtId="206" fontId="3" fillId="0" borderId="0"/>
  </cellStyleXfs>
  <cellXfs count="1110">
    <xf numFmtId="177" fontId="0" fillId="0" borderId="0" xfId="0"/>
    <xf numFmtId="177" fontId="1" fillId="2" borderId="2" xfId="0" applyFont="1" applyFill="1" applyBorder="1" applyAlignment="1">
      <alignment horizontal="center" vertical="center"/>
    </xf>
    <xf numFmtId="177" fontId="2" fillId="3" borderId="4" xfId="0" applyFont="1" applyFill="1" applyBorder="1" applyAlignment="1">
      <alignment vertical="center"/>
    </xf>
    <xf numFmtId="177" fontId="4" fillId="0" borderId="8" xfId="0" applyFont="1" applyBorder="1" applyAlignment="1">
      <alignment vertical="center"/>
    </xf>
    <xf numFmtId="177" fontId="4" fillId="0" borderId="9" xfId="0" applyFont="1" applyBorder="1" applyAlignment="1">
      <alignment horizontal="right" vertical="center"/>
    </xf>
    <xf numFmtId="177" fontId="0" fillId="0" borderId="12" xfId="0" applyBorder="1"/>
    <xf numFmtId="177" fontId="0" fillId="0" borderId="13" xfId="0" applyBorder="1"/>
    <xf numFmtId="177" fontId="5" fillId="0" borderId="8" xfId="0" applyFont="1" applyBorder="1" applyAlignment="1">
      <alignment vertical="center"/>
    </xf>
    <xf numFmtId="177" fontId="5" fillId="0" borderId="8" xfId="0" applyFont="1" applyBorder="1" applyAlignment="1">
      <alignment horizontal="right" vertical="center"/>
    </xf>
    <xf numFmtId="177" fontId="5" fillId="0" borderId="0" xfId="0" applyFont="1" applyAlignment="1">
      <alignment vertical="center"/>
    </xf>
    <xf numFmtId="177" fontId="6" fillId="0" borderId="0" xfId="0" applyFont="1" applyAlignment="1">
      <alignment vertical="center"/>
    </xf>
    <xf numFmtId="177" fontId="8" fillId="0" borderId="0" xfId="0" applyFont="1"/>
    <xf numFmtId="177" fontId="7" fillId="0" borderId="15" xfId="0" applyFont="1" applyBorder="1" applyAlignment="1">
      <alignment vertical="center"/>
    </xf>
    <xf numFmtId="177" fontId="1" fillId="2" borderId="8" xfId="0" applyFont="1" applyFill="1" applyBorder="1" applyAlignment="1">
      <alignment vertical="center"/>
    </xf>
    <xf numFmtId="177" fontId="7" fillId="0" borderId="8" xfId="0" applyFont="1" applyBorder="1" applyAlignment="1">
      <alignment vertical="center"/>
    </xf>
    <xf numFmtId="177" fontId="3" fillId="0" borderId="8" xfId="0" applyFont="1" applyBorder="1" applyAlignment="1">
      <alignment vertical="center"/>
    </xf>
    <xf numFmtId="177" fontId="3" fillId="0" borderId="13" xfId="0" applyFont="1" applyBorder="1" applyAlignment="1">
      <alignment vertical="center"/>
    </xf>
    <xf numFmtId="177" fontId="1" fillId="2" borderId="16" xfId="0" applyFont="1" applyFill="1" applyBorder="1" applyAlignment="1">
      <alignment horizontal="center" vertical="center"/>
    </xf>
    <xf numFmtId="179" fontId="1" fillId="2" borderId="17" xfId="2" applyFont="1" applyFill="1" applyBorder="1" applyAlignment="1">
      <alignment horizontal="center" vertical="center"/>
    </xf>
    <xf numFmtId="177" fontId="3" fillId="0" borderId="0" xfId="273"/>
    <xf numFmtId="177" fontId="7" fillId="0" borderId="18" xfId="0" applyFont="1" applyBorder="1" applyAlignment="1">
      <alignment vertical="center"/>
    </xf>
    <xf numFmtId="177" fontId="3" fillId="0" borderId="9" xfId="0" applyFont="1" applyBorder="1" applyAlignment="1">
      <alignment vertical="center"/>
    </xf>
    <xf numFmtId="177" fontId="7" fillId="0" borderId="9" xfId="0" applyFont="1" applyBorder="1" applyAlignment="1">
      <alignment vertical="center"/>
    </xf>
    <xf numFmtId="14" fontId="1" fillId="2" borderId="0" xfId="0" applyNumberFormat="1" applyFont="1" applyFill="1" applyAlignment="1">
      <alignment vertical="center"/>
    </xf>
    <xf numFmtId="177" fontId="1" fillId="2" borderId="18" xfId="0" applyFont="1" applyFill="1" applyBorder="1" applyAlignment="1">
      <alignment horizontal="center" vertical="center"/>
    </xf>
    <xf numFmtId="179" fontId="1" fillId="2" borderId="8" xfId="2" applyFont="1" applyFill="1" applyBorder="1" applyAlignment="1">
      <alignment horizontal="center" vertical="center"/>
    </xf>
    <xf numFmtId="179" fontId="10" fillId="0" borderId="8" xfId="172" applyFont="1" applyBorder="1" applyAlignment="1">
      <alignment horizontal="center" vertical="center"/>
    </xf>
    <xf numFmtId="177" fontId="3" fillId="0" borderId="8" xfId="0" applyFont="1" applyBorder="1" applyAlignment="1">
      <alignment horizontal="center" vertical="center"/>
    </xf>
    <xf numFmtId="179" fontId="3" fillId="5" borderId="8" xfId="2" applyFont="1" applyFill="1" applyBorder="1" applyAlignment="1">
      <alignment horizontal="center" vertical="center"/>
    </xf>
    <xf numFmtId="179" fontId="3" fillId="5" borderId="0" xfId="273" applyNumberFormat="1" applyFill="1"/>
    <xf numFmtId="177" fontId="11" fillId="6" borderId="1" xfId="0" applyFont="1" applyFill="1" applyBorder="1" applyAlignment="1">
      <alignment vertical="center"/>
    </xf>
    <xf numFmtId="177" fontId="12" fillId="6" borderId="2" xfId="0" applyFont="1" applyFill="1" applyBorder="1" applyAlignment="1">
      <alignment vertical="center"/>
    </xf>
    <xf numFmtId="177" fontId="12" fillId="6" borderId="13" xfId="0" applyFont="1" applyFill="1" applyBorder="1" applyAlignment="1">
      <alignment vertical="center"/>
    </xf>
    <xf numFmtId="179" fontId="12" fillId="6" borderId="8" xfId="2" applyFont="1" applyFill="1" applyBorder="1" applyAlignment="1">
      <alignment vertical="center"/>
    </xf>
    <xf numFmtId="177" fontId="1" fillId="2" borderId="13" xfId="0" applyFont="1" applyFill="1" applyBorder="1" applyAlignment="1">
      <alignment horizontal="center" vertical="center"/>
    </xf>
    <xf numFmtId="177" fontId="1" fillId="2" borderId="15" xfId="0" applyFont="1" applyFill="1" applyBorder="1" applyAlignment="1">
      <alignment horizontal="center" vertical="center"/>
    </xf>
    <xf numFmtId="179" fontId="3" fillId="0" borderId="8" xfId="2" applyFont="1" applyBorder="1" applyAlignment="1">
      <alignment horizontal="center" vertical="center"/>
    </xf>
    <xf numFmtId="179" fontId="3" fillId="0" borderId="0" xfId="273" applyNumberFormat="1"/>
    <xf numFmtId="179" fontId="3" fillId="0" borderId="9" xfId="2" applyFont="1" applyBorder="1" applyAlignment="1">
      <alignment horizontal="center" vertical="center"/>
    </xf>
    <xf numFmtId="179" fontId="3" fillId="0" borderId="17" xfId="2" applyFont="1" applyBorder="1" applyAlignment="1">
      <alignment horizontal="center" vertical="center"/>
    </xf>
    <xf numFmtId="177" fontId="13" fillId="0" borderId="0" xfId="0" applyFont="1" applyAlignment="1">
      <alignment vertical="center"/>
    </xf>
    <xf numFmtId="177" fontId="14" fillId="0" borderId="0" xfId="0" applyFont="1" applyAlignment="1">
      <alignment vertical="center"/>
    </xf>
    <xf numFmtId="177" fontId="15" fillId="0" borderId="0" xfId="268" applyFont="1" applyAlignment="1">
      <alignment horizontal="center" vertical="center"/>
    </xf>
    <xf numFmtId="177" fontId="15" fillId="0" borderId="0" xfId="286" applyFont="1" applyAlignment="1">
      <alignment horizontal="center" vertical="center"/>
    </xf>
    <xf numFmtId="177" fontId="16" fillId="0" borderId="0" xfId="286" applyFont="1" applyAlignment="1">
      <alignment horizontal="center" vertical="center"/>
    </xf>
    <xf numFmtId="177" fontId="16" fillId="0" borderId="22" xfId="286" applyFont="1" applyBorder="1" applyAlignment="1">
      <alignment horizontal="center" vertical="center"/>
    </xf>
    <xf numFmtId="14" fontId="16" fillId="0" borderId="22" xfId="286" applyNumberFormat="1" applyFont="1" applyBorder="1" applyAlignment="1">
      <alignment horizontal="center" vertical="center"/>
    </xf>
    <xf numFmtId="177" fontId="16" fillId="2" borderId="23" xfId="286" applyFont="1" applyFill="1" applyBorder="1" applyAlignment="1">
      <alignment horizontal="center" vertical="center"/>
    </xf>
    <xf numFmtId="177" fontId="15" fillId="0" borderId="24" xfId="286" applyFont="1" applyBorder="1" applyAlignment="1">
      <alignment horizontal="center" vertical="center"/>
    </xf>
    <xf numFmtId="177" fontId="16" fillId="0" borderId="22" xfId="286" applyFont="1" applyBorder="1" applyAlignment="1">
      <alignment horizontal="center" vertical="center" wrapText="1"/>
    </xf>
    <xf numFmtId="177" fontId="17" fillId="7" borderId="22" xfId="286" applyFont="1" applyFill="1" applyBorder="1" applyAlignment="1">
      <alignment horizontal="center" vertical="center" wrapText="1"/>
    </xf>
    <xf numFmtId="207" fontId="17" fillId="7" borderId="22" xfId="286" applyNumberFormat="1" applyFont="1" applyFill="1" applyBorder="1" applyAlignment="1">
      <alignment horizontal="center" vertical="center"/>
    </xf>
    <xf numFmtId="177" fontId="16" fillId="0" borderId="24" xfId="286" applyFont="1" applyBorder="1" applyAlignment="1">
      <alignment horizontal="center" vertical="center" wrapText="1"/>
    </xf>
    <xf numFmtId="177" fontId="16" fillId="8" borderId="22" xfId="286" applyFont="1" applyFill="1" applyBorder="1" applyAlignment="1">
      <alignment horizontal="center" vertical="center" wrapText="1"/>
    </xf>
    <xf numFmtId="208" fontId="16" fillId="8" borderId="23" xfId="286" applyNumberFormat="1" applyFont="1" applyFill="1" applyBorder="1" applyAlignment="1">
      <alignment horizontal="center" vertical="center" wrapText="1"/>
    </xf>
    <xf numFmtId="177" fontId="16" fillId="8" borderId="23" xfId="286" applyFont="1" applyFill="1" applyBorder="1" applyAlignment="1">
      <alignment horizontal="center" vertical="center" wrapText="1"/>
    </xf>
    <xf numFmtId="177" fontId="16" fillId="9" borderId="22" xfId="286" applyFont="1" applyFill="1" applyBorder="1" applyAlignment="1">
      <alignment horizontal="center" vertical="center"/>
    </xf>
    <xf numFmtId="177" fontId="16" fillId="9" borderId="22" xfId="286" applyFont="1" applyFill="1" applyBorder="1" applyAlignment="1">
      <alignment horizontal="center" vertical="center" wrapText="1"/>
    </xf>
    <xf numFmtId="177" fontId="16" fillId="2" borderId="22" xfId="286" applyFont="1" applyFill="1" applyBorder="1" applyAlignment="1">
      <alignment horizontal="center" vertical="center" wrapText="1"/>
    </xf>
    <xf numFmtId="177" fontId="16" fillId="2" borderId="27" xfId="286" applyFont="1" applyFill="1" applyBorder="1" applyAlignment="1">
      <alignment horizontal="center" vertical="center" wrapText="1"/>
    </xf>
    <xf numFmtId="177" fontId="16" fillId="7" borderId="22" xfId="286" applyFont="1" applyFill="1" applyBorder="1" applyAlignment="1">
      <alignment horizontal="center" vertical="center"/>
    </xf>
    <xf numFmtId="177" fontId="16" fillId="7" borderId="22" xfId="286" applyFont="1" applyFill="1" applyBorder="1" applyAlignment="1">
      <alignment horizontal="center" vertical="center" wrapText="1"/>
    </xf>
    <xf numFmtId="177" fontId="16" fillId="7" borderId="27" xfId="286" applyFont="1" applyFill="1" applyBorder="1" applyAlignment="1">
      <alignment horizontal="center" vertical="center" wrapText="1"/>
    </xf>
    <xf numFmtId="177" fontId="15" fillId="0" borderId="22" xfId="268" applyFont="1" applyBorder="1" applyAlignment="1">
      <alignment vertical="center" wrapText="1"/>
    </xf>
    <xf numFmtId="207" fontId="4" fillId="0" borderId="22" xfId="268" applyNumberFormat="1" applyFont="1" applyBorder="1" applyAlignment="1">
      <alignment horizontal="center" vertical="center" wrapText="1"/>
    </xf>
    <xf numFmtId="177" fontId="15" fillId="0" borderId="22" xfId="286" applyFont="1" applyBorder="1" applyAlignment="1">
      <alignment horizontal="center" vertical="center" wrapText="1"/>
    </xf>
    <xf numFmtId="1" fontId="19" fillId="11" borderId="22" xfId="377" applyNumberFormat="1" applyFont="1" applyFill="1" applyBorder="1" applyAlignment="1">
      <alignment horizontal="center" vertical="center" wrapText="1"/>
    </xf>
    <xf numFmtId="1" fontId="19" fillId="10" borderId="22" xfId="377" applyNumberFormat="1" applyFont="1" applyFill="1" applyBorder="1" applyAlignment="1">
      <alignment horizontal="center" vertical="center" wrapText="1"/>
    </xf>
    <xf numFmtId="209" fontId="15" fillId="0" borderId="22" xfId="286" applyNumberFormat="1" applyFont="1" applyBorder="1" applyAlignment="1">
      <alignment horizontal="center" vertical="center"/>
    </xf>
    <xf numFmtId="3" fontId="15" fillId="0" borderId="22" xfId="286" applyNumberFormat="1" applyFont="1" applyBorder="1" applyAlignment="1">
      <alignment horizontal="center" vertical="center"/>
    </xf>
    <xf numFmtId="210" fontId="15" fillId="0" borderId="22" xfId="191" applyNumberFormat="1" applyFont="1" applyFill="1" applyBorder="1" applyAlignment="1">
      <alignment horizontal="center" vertical="center" wrapText="1"/>
    </xf>
    <xf numFmtId="210" fontId="15" fillId="0" borderId="22" xfId="286" applyNumberFormat="1" applyFont="1" applyBorder="1" applyAlignment="1">
      <alignment horizontal="center" vertical="center" wrapText="1"/>
    </xf>
    <xf numFmtId="207" fontId="4" fillId="5" borderId="22" xfId="268" applyNumberFormat="1" applyFont="1" applyFill="1" applyBorder="1" applyAlignment="1">
      <alignment horizontal="center" vertical="center" wrapText="1"/>
    </xf>
    <xf numFmtId="177" fontId="20" fillId="0" borderId="0" xfId="267"/>
    <xf numFmtId="179" fontId="0" fillId="0" borderId="0" xfId="182" applyFont="1"/>
    <xf numFmtId="177" fontId="20" fillId="2" borderId="0" xfId="267" applyFill="1"/>
    <xf numFmtId="177" fontId="21" fillId="12" borderId="22" xfId="267" applyFont="1" applyFill="1" applyBorder="1" applyAlignment="1">
      <alignment horizontal="center" vertical="center" wrapText="1"/>
    </xf>
    <xf numFmtId="179" fontId="21" fillId="12" borderId="22" xfId="182" applyFont="1" applyFill="1" applyBorder="1" applyAlignment="1">
      <alignment horizontal="center" vertical="center" wrapText="1"/>
    </xf>
    <xf numFmtId="177" fontId="22" fillId="2" borderId="22" xfId="267" applyFont="1" applyFill="1" applyBorder="1" applyAlignment="1">
      <alignment horizontal="center" vertical="center" wrapText="1"/>
    </xf>
    <xf numFmtId="177" fontId="23" fillId="0" borderId="0" xfId="267" applyFont="1" applyAlignment="1">
      <alignment wrapText="1"/>
    </xf>
    <xf numFmtId="177" fontId="20" fillId="0" borderId="22" xfId="267" applyBorder="1"/>
    <xf numFmtId="179" fontId="0" fillId="0" borderId="22" xfId="182" applyFont="1" applyBorder="1"/>
    <xf numFmtId="1" fontId="0" fillId="0" borderId="22" xfId="182" applyNumberFormat="1" applyFont="1" applyBorder="1"/>
    <xf numFmtId="179" fontId="20" fillId="0" borderId="22" xfId="267" applyNumberFormat="1" applyBorder="1"/>
    <xf numFmtId="179" fontId="20" fillId="2" borderId="22" xfId="267" applyNumberFormat="1" applyFill="1" applyBorder="1"/>
    <xf numFmtId="179" fontId="0" fillId="0" borderId="22" xfId="182" applyFont="1" applyFill="1" applyBorder="1"/>
    <xf numFmtId="1" fontId="0" fillId="0" borderId="22" xfId="182" applyNumberFormat="1" applyFont="1" applyFill="1" applyBorder="1"/>
    <xf numFmtId="177" fontId="16" fillId="2" borderId="22" xfId="286" applyFont="1" applyFill="1" applyBorder="1" applyAlignment="1">
      <alignment horizontal="center" vertical="center"/>
    </xf>
    <xf numFmtId="177" fontId="16" fillId="2" borderId="27" xfId="286" applyFont="1" applyFill="1" applyBorder="1" applyAlignment="1">
      <alignment horizontal="center" vertical="center"/>
    </xf>
    <xf numFmtId="177" fontId="17" fillId="10" borderId="23" xfId="286" applyFont="1" applyFill="1" applyBorder="1" applyAlignment="1">
      <alignment horizontal="center" vertical="center" wrapText="1"/>
    </xf>
    <xf numFmtId="177" fontId="15" fillId="0" borderId="22" xfId="0" applyFont="1" applyBorder="1" applyAlignment="1">
      <alignment vertical="center" wrapText="1"/>
    </xf>
    <xf numFmtId="207" fontId="4" fillId="0" borderId="22" xfId="0" applyNumberFormat="1" applyFont="1" applyBorder="1" applyAlignment="1">
      <alignment horizontal="center" vertical="center" wrapText="1"/>
    </xf>
    <xf numFmtId="177" fontId="15" fillId="0" borderId="0" xfId="0" applyFont="1" applyAlignment="1">
      <alignment horizontal="center" vertical="center"/>
    </xf>
    <xf numFmtId="177" fontId="16" fillId="8" borderId="22" xfId="0" applyFont="1" applyFill="1" applyBorder="1" applyAlignment="1">
      <alignment horizontal="center" vertical="center" wrapText="1"/>
    </xf>
    <xf numFmtId="177" fontId="6" fillId="0" borderId="0" xfId="269"/>
    <xf numFmtId="177" fontId="6" fillId="8" borderId="22" xfId="269" applyFont="1" applyFill="1" applyBorder="1" applyAlignment="1">
      <alignment horizontal="center" vertical="center" wrapText="1"/>
    </xf>
    <xf numFmtId="177" fontId="6" fillId="8" borderId="22" xfId="269" applyFill="1" applyBorder="1" applyAlignment="1">
      <alignment horizontal="center" vertical="center" wrapText="1"/>
    </xf>
    <xf numFmtId="177" fontId="6" fillId="15" borderId="22" xfId="269" applyFont="1" applyFill="1" applyBorder="1" applyAlignment="1">
      <alignment horizontal="center" vertical="center" wrapText="1"/>
    </xf>
    <xf numFmtId="177" fontId="6" fillId="0" borderId="22" xfId="269" applyBorder="1"/>
    <xf numFmtId="177" fontId="6" fillId="0" borderId="0" xfId="269" applyAlignment="1">
      <alignment horizontal="left"/>
    </xf>
    <xf numFmtId="177" fontId="25" fillId="0" borderId="22" xfId="269" applyFont="1" applyBorder="1"/>
    <xf numFmtId="9" fontId="25" fillId="0" borderId="0" xfId="269" applyNumberFormat="1" applyFont="1"/>
    <xf numFmtId="177" fontId="6" fillId="8" borderId="22" xfId="0" applyFont="1" applyFill="1" applyBorder="1" applyAlignment="1">
      <alignment horizontal="center" vertical="center" wrapText="1"/>
    </xf>
    <xf numFmtId="177" fontId="0" fillId="8" borderId="22" xfId="0" applyFill="1" applyBorder="1" applyAlignment="1">
      <alignment horizontal="center" vertical="center" wrapText="1"/>
    </xf>
    <xf numFmtId="177" fontId="6" fillId="15" borderId="22" xfId="0" applyFont="1" applyFill="1" applyBorder="1" applyAlignment="1">
      <alignment horizontal="center" vertical="center" wrapText="1"/>
    </xf>
    <xf numFmtId="177" fontId="6" fillId="16" borderId="22" xfId="0" applyFont="1" applyFill="1" applyBorder="1" applyAlignment="1">
      <alignment horizontal="center" vertical="center" wrapText="1"/>
    </xf>
    <xf numFmtId="177" fontId="0" fillId="0" borderId="22" xfId="0" applyBorder="1"/>
    <xf numFmtId="207" fontId="0" fillId="0" borderId="22" xfId="0" applyNumberFormat="1" applyBorder="1" applyAlignment="1">
      <alignment horizontal="center"/>
    </xf>
    <xf numFmtId="177" fontId="0" fillId="0" borderId="0" xfId="0" applyAlignment="1">
      <alignment horizontal="left"/>
    </xf>
    <xf numFmtId="9" fontId="25" fillId="0" borderId="0" xfId="0" applyNumberFormat="1" applyFont="1"/>
    <xf numFmtId="207" fontId="0" fillId="0" borderId="0" xfId="0" applyNumberFormat="1"/>
    <xf numFmtId="177" fontId="21" fillId="12" borderId="22" xfId="269" applyFont="1" applyFill="1" applyBorder="1" applyAlignment="1">
      <alignment horizontal="center" wrapText="1"/>
    </xf>
    <xf numFmtId="177" fontId="21" fillId="12" borderId="30" xfId="269" applyFont="1" applyFill="1" applyBorder="1" applyAlignment="1">
      <alignment horizontal="center" wrapText="1"/>
    </xf>
    <xf numFmtId="177" fontId="21" fillId="12" borderId="0" xfId="269" applyFont="1" applyFill="1" applyAlignment="1">
      <alignment horizontal="center" wrapText="1"/>
    </xf>
    <xf numFmtId="177" fontId="26" fillId="0" borderId="22" xfId="269" applyFont="1" applyBorder="1" applyAlignment="1">
      <alignment wrapText="1"/>
    </xf>
    <xf numFmtId="211" fontId="0" fillId="0" borderId="22" xfId="161" applyNumberFormat="1" applyFont="1" applyBorder="1" applyAlignment="1"/>
    <xf numFmtId="211" fontId="6" fillId="0" borderId="22" xfId="269" applyNumberFormat="1" applyBorder="1"/>
    <xf numFmtId="211" fontId="6" fillId="0" borderId="22" xfId="269" applyNumberFormat="1" applyFont="1" applyBorder="1"/>
    <xf numFmtId="211" fontId="6" fillId="0" borderId="0" xfId="269" applyNumberFormat="1"/>
    <xf numFmtId="9" fontId="0" fillId="0" borderId="0" xfId="314" applyFont="1" applyAlignment="1"/>
    <xf numFmtId="177" fontId="17" fillId="2" borderId="22" xfId="286" applyFont="1" applyFill="1" applyBorder="1" applyAlignment="1">
      <alignment horizontal="center" vertical="center"/>
    </xf>
    <xf numFmtId="177" fontId="20" fillId="0" borderId="0" xfId="277" applyAlignment="1">
      <alignment vertical="center" wrapText="1"/>
    </xf>
    <xf numFmtId="177" fontId="20" fillId="0" borderId="0" xfId="277"/>
    <xf numFmtId="177" fontId="20" fillId="0" borderId="0" xfId="277" applyAlignment="1">
      <alignment horizontal="center"/>
    </xf>
    <xf numFmtId="177" fontId="23" fillId="0" borderId="22" xfId="277" applyFont="1" applyBorder="1" applyAlignment="1">
      <alignment vertical="center" wrapText="1"/>
    </xf>
    <xf numFmtId="177" fontId="17" fillId="2" borderId="22" xfId="277" applyFont="1" applyFill="1" applyBorder="1" applyAlignment="1">
      <alignment horizontal="center" vertical="center" wrapText="1"/>
    </xf>
    <xf numFmtId="177" fontId="20" fillId="0" borderId="0" xfId="277" applyAlignment="1">
      <alignment horizontal="center" vertical="center"/>
    </xf>
    <xf numFmtId="177" fontId="20" fillId="15" borderId="22" xfId="277" applyFill="1" applyBorder="1" applyAlignment="1">
      <alignment horizontal="center"/>
    </xf>
    <xf numFmtId="1" fontId="0" fillId="15" borderId="22" xfId="277" applyNumberFormat="1" applyFont="1" applyFill="1" applyBorder="1" applyAlignment="1">
      <alignment horizontal="center"/>
    </xf>
    <xf numFmtId="207" fontId="20" fillId="0" borderId="22" xfId="315" applyNumberFormat="1" applyBorder="1" applyAlignment="1">
      <alignment horizontal="center"/>
    </xf>
    <xf numFmtId="1" fontId="18" fillId="0" borderId="0" xfId="277" applyNumberFormat="1" applyFont="1" applyAlignment="1">
      <alignment horizontal="center"/>
    </xf>
    <xf numFmtId="177" fontId="20" fillId="17" borderId="22" xfId="277" applyFill="1" applyBorder="1" applyAlignment="1">
      <alignment horizontal="center"/>
    </xf>
    <xf numFmtId="1" fontId="0" fillId="17" borderId="22" xfId="277" applyNumberFormat="1" applyFont="1" applyFill="1" applyBorder="1" applyAlignment="1">
      <alignment horizontal="center"/>
    </xf>
    <xf numFmtId="177" fontId="20" fillId="18" borderId="22" xfId="277" applyFill="1" applyBorder="1" applyAlignment="1">
      <alignment horizontal="center"/>
    </xf>
    <xf numFmtId="1" fontId="0" fillId="18" borderId="22" xfId="277" applyNumberFormat="1" applyFont="1" applyFill="1" applyBorder="1" applyAlignment="1">
      <alignment horizontal="center"/>
    </xf>
    <xf numFmtId="1" fontId="20" fillId="0" borderId="0" xfId="277" applyNumberFormat="1" applyAlignment="1">
      <alignment horizontal="center"/>
    </xf>
    <xf numFmtId="177" fontId="20" fillId="19" borderId="22" xfId="277" applyFill="1" applyBorder="1" applyAlignment="1">
      <alignment horizontal="center"/>
    </xf>
    <xf numFmtId="1" fontId="0" fillId="19" borderId="22" xfId="277" applyNumberFormat="1" applyFont="1" applyFill="1" applyBorder="1" applyAlignment="1">
      <alignment horizontal="center"/>
    </xf>
    <xf numFmtId="177" fontId="20" fillId="20" borderId="22" xfId="277" applyFill="1" applyBorder="1" applyAlignment="1">
      <alignment horizontal="center"/>
    </xf>
    <xf numFmtId="1" fontId="0" fillId="20" borderId="22" xfId="277" applyNumberFormat="1" applyFont="1" applyFill="1" applyBorder="1" applyAlignment="1">
      <alignment horizontal="center"/>
    </xf>
    <xf numFmtId="1" fontId="18" fillId="0" borderId="22" xfId="277" applyNumberFormat="1" applyFont="1" applyBorder="1" applyAlignment="1">
      <alignment horizontal="center"/>
    </xf>
    <xf numFmtId="1" fontId="20" fillId="0" borderId="32" xfId="277" applyNumberFormat="1" applyBorder="1" applyAlignment="1">
      <alignment horizontal="center" vertical="center"/>
    </xf>
    <xf numFmtId="207" fontId="20" fillId="0" borderId="0" xfId="315" applyNumberFormat="1" applyFill="1" applyBorder="1" applyAlignment="1">
      <alignment horizontal="center"/>
    </xf>
    <xf numFmtId="1" fontId="0" fillId="0" borderId="22" xfId="277" applyNumberFormat="1" applyFont="1" applyBorder="1" applyAlignment="1">
      <alignment horizontal="center"/>
    </xf>
    <xf numFmtId="177" fontId="23" fillId="2" borderId="22" xfId="277" applyFont="1" applyFill="1" applyBorder="1"/>
    <xf numFmtId="1" fontId="23" fillId="2" borderId="22" xfId="277" applyNumberFormat="1" applyFont="1" applyFill="1" applyBorder="1" applyAlignment="1">
      <alignment horizontal="center"/>
    </xf>
    <xf numFmtId="1" fontId="15" fillId="11" borderId="22" xfId="377" applyNumberFormat="1" applyFont="1" applyFill="1" applyBorder="1" applyAlignment="1">
      <alignment horizontal="center" vertical="center" wrapText="1"/>
    </xf>
    <xf numFmtId="1" fontId="15" fillId="10" borderId="22" xfId="377" applyNumberFormat="1" applyFont="1" applyFill="1" applyBorder="1" applyAlignment="1">
      <alignment horizontal="center" vertical="center" wrapText="1"/>
    </xf>
    <xf numFmtId="210" fontId="15" fillId="0" borderId="22" xfId="189" applyNumberFormat="1" applyFont="1" applyFill="1" applyBorder="1" applyAlignment="1">
      <alignment horizontal="center" vertical="center" wrapText="1"/>
    </xf>
    <xf numFmtId="177" fontId="172" fillId="0" borderId="0" xfId="276" applyAlignment="1">
      <alignment vertical="center" wrapText="1"/>
    </xf>
    <xf numFmtId="177" fontId="172" fillId="0" borderId="0" xfId="276"/>
    <xf numFmtId="177" fontId="172" fillId="0" borderId="0" xfId="276" applyAlignment="1">
      <alignment horizontal="center"/>
    </xf>
    <xf numFmtId="177" fontId="15" fillId="0" borderId="0" xfId="276" applyFont="1" applyAlignment="1">
      <alignment horizontal="center"/>
    </xf>
    <xf numFmtId="177" fontId="23" fillId="0" borderId="22" xfId="276" applyFont="1" applyBorder="1" applyAlignment="1">
      <alignment vertical="center" wrapText="1"/>
    </xf>
    <xf numFmtId="177" fontId="23" fillId="2" borderId="22" xfId="276" applyFont="1" applyFill="1" applyBorder="1" applyAlignment="1">
      <alignment horizontal="center" vertical="center" wrapText="1"/>
    </xf>
    <xf numFmtId="177" fontId="172" fillId="0" borderId="0" xfId="276" applyAlignment="1">
      <alignment horizontal="center" vertical="center" wrapText="1"/>
    </xf>
    <xf numFmtId="177" fontId="15" fillId="0" borderId="0" xfId="276" applyFont="1" applyAlignment="1">
      <alignment horizontal="center" vertical="center" wrapText="1"/>
    </xf>
    <xf numFmtId="177" fontId="17" fillId="2" borderId="22" xfId="276" applyFont="1" applyFill="1" applyBorder="1" applyAlignment="1">
      <alignment horizontal="center" vertical="center" wrapText="1"/>
    </xf>
    <xf numFmtId="177" fontId="172" fillId="21" borderId="22" xfId="276" applyFill="1" applyBorder="1" applyAlignment="1">
      <alignment horizontal="center"/>
    </xf>
    <xf numFmtId="1" fontId="0" fillId="21" borderId="22" xfId="276" applyNumberFormat="1" applyFont="1" applyFill="1" applyBorder="1" applyAlignment="1">
      <alignment horizontal="center"/>
    </xf>
    <xf numFmtId="207" fontId="0" fillId="21" borderId="22" xfId="2" applyNumberFormat="1" applyFont="1" applyFill="1" applyBorder="1" applyAlignment="1">
      <alignment horizontal="center"/>
    </xf>
    <xf numFmtId="9" fontId="0" fillId="0" borderId="0" xfId="3" applyFont="1"/>
    <xf numFmtId="9" fontId="0" fillId="0" borderId="0" xfId="3" applyFont="1" applyAlignment="1">
      <alignment horizontal="center"/>
    </xf>
    <xf numFmtId="179" fontId="0" fillId="21" borderId="22" xfId="2" applyFont="1" applyFill="1" applyBorder="1" applyAlignment="1">
      <alignment horizontal="center"/>
    </xf>
    <xf numFmtId="9" fontId="15" fillId="0" borderId="0" xfId="3" applyFont="1" applyAlignment="1">
      <alignment horizontal="center"/>
    </xf>
    <xf numFmtId="177" fontId="172" fillId="0" borderId="0" xfId="276" applyAlignment="1">
      <alignment horizontal="center" vertical="center"/>
    </xf>
    <xf numFmtId="1" fontId="18" fillId="0" borderId="0" xfId="276" applyNumberFormat="1" applyFont="1" applyAlignment="1">
      <alignment horizontal="center"/>
    </xf>
    <xf numFmtId="177" fontId="172" fillId="15" borderId="22" xfId="276" applyFill="1" applyBorder="1" applyAlignment="1">
      <alignment horizontal="center"/>
    </xf>
    <xf numFmtId="1" fontId="0" fillId="15" borderId="22" xfId="276" applyNumberFormat="1" applyFont="1" applyFill="1" applyBorder="1" applyAlignment="1">
      <alignment horizontal="center"/>
    </xf>
    <xf numFmtId="207" fontId="0" fillId="15" borderId="22" xfId="2" applyNumberFormat="1" applyFont="1" applyFill="1" applyBorder="1" applyAlignment="1">
      <alignment horizontal="center"/>
    </xf>
    <xf numFmtId="179" fontId="0" fillId="15" borderId="22" xfId="2" applyFont="1" applyFill="1" applyBorder="1" applyAlignment="1">
      <alignment horizontal="center"/>
    </xf>
    <xf numFmtId="177" fontId="172" fillId="17" borderId="22" xfId="276" applyFill="1" applyBorder="1" applyAlignment="1">
      <alignment horizontal="center"/>
    </xf>
    <xf numFmtId="1" fontId="0" fillId="17" borderId="22" xfId="276" applyNumberFormat="1" applyFont="1" applyFill="1" applyBorder="1" applyAlignment="1">
      <alignment horizontal="center"/>
    </xf>
    <xf numFmtId="207" fontId="0" fillId="17" borderId="22" xfId="2" applyNumberFormat="1" applyFont="1" applyFill="1" applyBorder="1" applyAlignment="1">
      <alignment horizontal="center"/>
    </xf>
    <xf numFmtId="179" fontId="0" fillId="17" borderId="22" xfId="2" applyFont="1" applyFill="1" applyBorder="1" applyAlignment="1">
      <alignment horizontal="center"/>
    </xf>
    <xf numFmtId="177" fontId="172" fillId="18" borderId="22" xfId="276" applyFill="1" applyBorder="1" applyAlignment="1">
      <alignment horizontal="center"/>
    </xf>
    <xf numFmtId="1" fontId="0" fillId="18" borderId="22" xfId="276" applyNumberFormat="1" applyFont="1" applyFill="1" applyBorder="1" applyAlignment="1">
      <alignment horizontal="center"/>
    </xf>
    <xf numFmtId="207" fontId="0" fillId="18" borderId="22" xfId="2" applyNumberFormat="1" applyFont="1" applyFill="1" applyBorder="1" applyAlignment="1">
      <alignment horizontal="center"/>
    </xf>
    <xf numFmtId="179" fontId="0" fillId="18" borderId="22" xfId="2" applyFont="1" applyFill="1" applyBorder="1" applyAlignment="1">
      <alignment horizontal="center"/>
    </xf>
    <xf numFmtId="177" fontId="15" fillId="0" borderId="0" xfId="276" applyFont="1"/>
    <xf numFmtId="1" fontId="172" fillId="0" borderId="0" xfId="276" applyNumberFormat="1" applyAlignment="1">
      <alignment horizontal="center"/>
    </xf>
    <xf numFmtId="177" fontId="172" fillId="19" borderId="22" xfId="276" applyFill="1" applyBorder="1" applyAlignment="1">
      <alignment horizontal="center"/>
    </xf>
    <xf numFmtId="1" fontId="0" fillId="19" borderId="22" xfId="276" applyNumberFormat="1" applyFont="1" applyFill="1" applyBorder="1" applyAlignment="1">
      <alignment horizontal="center"/>
    </xf>
    <xf numFmtId="207" fontId="0" fillId="19" borderId="22" xfId="2" applyNumberFormat="1" applyFont="1" applyFill="1" applyBorder="1" applyAlignment="1">
      <alignment horizontal="center"/>
    </xf>
    <xf numFmtId="179" fontId="0" fillId="19" borderId="22" xfId="2" applyFont="1" applyFill="1" applyBorder="1" applyAlignment="1">
      <alignment horizontal="center"/>
    </xf>
    <xf numFmtId="177" fontId="23" fillId="2" borderId="22" xfId="276" applyFont="1" applyFill="1" applyBorder="1"/>
    <xf numFmtId="1" fontId="23" fillId="2" borderId="22" xfId="276" applyNumberFormat="1" applyFont="1" applyFill="1" applyBorder="1" applyAlignment="1">
      <alignment horizontal="center"/>
    </xf>
    <xf numFmtId="1" fontId="172" fillId="0" borderId="0" xfId="276" applyNumberFormat="1"/>
    <xf numFmtId="0" fontId="20" fillId="0" borderId="0" xfId="278"/>
    <xf numFmtId="0" fontId="23" fillId="2" borderId="16" xfId="278" applyFont="1" applyFill="1" applyBorder="1" applyAlignment="1">
      <alignment horizontal="center" vertical="center"/>
    </xf>
    <xf numFmtId="0" fontId="23" fillId="2" borderId="16" xfId="278" applyFont="1" applyFill="1" applyBorder="1" applyAlignment="1">
      <alignment horizontal="center" vertical="center" wrapText="1"/>
    </xf>
    <xf numFmtId="0" fontId="20" fillId="0" borderId="33" xfId="278" applyBorder="1" applyAlignment="1">
      <alignment horizontal="left" vertical="center" wrapText="1"/>
    </xf>
    <xf numFmtId="179" fontId="0" fillId="0" borderId="34" xfId="183" applyFont="1" applyBorder="1"/>
    <xf numFmtId="179" fontId="0" fillId="0" borderId="33" xfId="183" applyFont="1" applyBorder="1"/>
    <xf numFmtId="10" fontId="0" fillId="0" borderId="33" xfId="316" applyNumberFormat="1" applyFont="1" applyBorder="1" applyAlignment="1">
      <alignment horizontal="center"/>
    </xf>
    <xf numFmtId="0" fontId="20" fillId="0" borderId="36" xfId="278" applyBorder="1" applyAlignment="1">
      <alignment horizontal="left" vertical="center" wrapText="1"/>
    </xf>
    <xf numFmtId="179" fontId="0" fillId="0" borderId="37" xfId="183" applyFont="1" applyBorder="1"/>
    <xf numFmtId="179" fontId="0" fillId="0" borderId="36" xfId="183" applyFont="1" applyBorder="1"/>
    <xf numFmtId="0" fontId="20" fillId="0" borderId="36" xfId="278" applyBorder="1" applyAlignment="1">
      <alignment vertical="center"/>
    </xf>
    <xf numFmtId="0" fontId="20" fillId="0" borderId="38" xfId="278" applyBorder="1" applyAlignment="1">
      <alignment vertical="center"/>
    </xf>
    <xf numFmtId="179" fontId="0" fillId="0" borderId="39" xfId="183" applyFont="1" applyBorder="1"/>
    <xf numFmtId="179" fontId="0" fillId="0" borderId="38" xfId="183" applyFont="1" applyBorder="1"/>
    <xf numFmtId="0" fontId="20" fillId="22" borderId="16" xfId="278" applyFill="1" applyBorder="1" applyAlignment="1">
      <alignment horizontal="center" vertical="center" wrapText="1"/>
    </xf>
    <xf numFmtId="0" fontId="20" fillId="22" borderId="2" xfId="278" applyFill="1" applyBorder="1" applyAlignment="1">
      <alignment horizontal="center" vertical="center" wrapText="1"/>
    </xf>
    <xf numFmtId="0" fontId="20" fillId="22" borderId="2" xfId="278" applyFill="1" applyBorder="1" applyAlignment="1">
      <alignment vertical="center"/>
    </xf>
    <xf numFmtId="179" fontId="0" fillId="22" borderId="1" xfId="183" applyFont="1" applyFill="1" applyBorder="1"/>
    <xf numFmtId="179" fontId="0" fillId="22" borderId="16" xfId="183" applyFont="1" applyFill="1" applyBorder="1"/>
    <xf numFmtId="179" fontId="0" fillId="22" borderId="16" xfId="183" applyFont="1" applyFill="1" applyBorder="1" applyAlignment="1">
      <alignment horizontal="center"/>
    </xf>
    <xf numFmtId="0" fontId="23" fillId="2" borderId="2" xfId="278" applyFont="1" applyFill="1" applyBorder="1" applyAlignment="1">
      <alignment horizontal="center" vertical="center"/>
    </xf>
    <xf numFmtId="0" fontId="20" fillId="0" borderId="41" xfId="278" applyBorder="1" applyAlignment="1">
      <alignment horizontal="left" vertical="center" wrapText="1"/>
    </xf>
    <xf numFmtId="179" fontId="0" fillId="0" borderId="42" xfId="183" applyFont="1" applyBorder="1"/>
    <xf numFmtId="179" fontId="0" fillId="0" borderId="40" xfId="183" applyFont="1" applyBorder="1"/>
    <xf numFmtId="0" fontId="20" fillId="0" borderId="27" xfId="278" applyBorder="1" applyAlignment="1">
      <alignment horizontal="left" vertical="center" wrapText="1"/>
    </xf>
    <xf numFmtId="0" fontId="20" fillId="0" borderId="43" xfId="278" applyBorder="1" applyAlignment="1">
      <alignment horizontal="left" vertical="center" wrapText="1"/>
    </xf>
    <xf numFmtId="0" fontId="20" fillId="22" borderId="1" xfId="278" applyFill="1" applyBorder="1"/>
    <xf numFmtId="0" fontId="20" fillId="22" borderId="17" xfId="278" applyFill="1" applyBorder="1"/>
    <xf numFmtId="0" fontId="20" fillId="22" borderId="2" xfId="278" applyFill="1" applyBorder="1"/>
    <xf numFmtId="0" fontId="20" fillId="22" borderId="16" xfId="278" applyFill="1" applyBorder="1"/>
    <xf numFmtId="0" fontId="20" fillId="22" borderId="16" xfId="278" applyFill="1" applyBorder="1" applyAlignment="1">
      <alignment horizontal="center"/>
    </xf>
    <xf numFmtId="0" fontId="20" fillId="10" borderId="40" xfId="278" applyFill="1" applyBorder="1" applyAlignment="1">
      <alignment horizontal="left" vertical="center" wrapText="1"/>
    </xf>
    <xf numFmtId="179" fontId="0" fillId="10" borderId="40" xfId="183" applyFont="1" applyFill="1" applyBorder="1"/>
    <xf numFmtId="179" fontId="17" fillId="10" borderId="40" xfId="183" applyFont="1" applyFill="1" applyBorder="1"/>
    <xf numFmtId="0" fontId="20" fillId="10" borderId="36" xfId="278" applyFill="1" applyBorder="1" applyAlignment="1">
      <alignment horizontal="left" vertical="center" wrapText="1"/>
    </xf>
    <xf numFmtId="179" fontId="0" fillId="10" borderId="36" xfId="183" applyFont="1" applyFill="1" applyBorder="1"/>
    <xf numFmtId="179" fontId="17" fillId="10" borderId="36" xfId="183" applyFont="1" applyFill="1" applyBorder="1"/>
    <xf numFmtId="0" fontId="20" fillId="10" borderId="38" xfId="278" applyFill="1" applyBorder="1" applyAlignment="1">
      <alignment horizontal="left" vertical="center" wrapText="1"/>
    </xf>
    <xf numFmtId="179" fontId="0" fillId="10" borderId="38" xfId="183" applyFont="1" applyFill="1" applyBorder="1"/>
    <xf numFmtId="179" fontId="17" fillId="10" borderId="38" xfId="183" applyFont="1" applyFill="1" applyBorder="1"/>
    <xf numFmtId="0" fontId="20" fillId="22" borderId="16" xfId="278" applyFill="1" applyBorder="1" applyAlignment="1">
      <alignment horizontal="left" vertical="center" wrapText="1"/>
    </xf>
    <xf numFmtId="0" fontId="20" fillId="0" borderId="40" xfId="278" applyBorder="1" applyAlignment="1">
      <alignment horizontal="left" vertical="center" wrapText="1"/>
    </xf>
    <xf numFmtId="179" fontId="17" fillId="0" borderId="40" xfId="183" applyFont="1" applyBorder="1"/>
    <xf numFmtId="179" fontId="20" fillId="0" borderId="0" xfId="278" applyNumberFormat="1"/>
    <xf numFmtId="179" fontId="17" fillId="0" borderId="36" xfId="183" applyFont="1" applyBorder="1"/>
    <xf numFmtId="179" fontId="17" fillId="0" borderId="38" xfId="183" applyFont="1" applyBorder="1"/>
    <xf numFmtId="10" fontId="0" fillId="0" borderId="40" xfId="316" applyNumberFormat="1" applyFont="1" applyBorder="1" applyAlignment="1">
      <alignment horizontal="center"/>
    </xf>
    <xf numFmtId="0" fontId="20" fillId="0" borderId="43" xfId="278" applyBorder="1" applyAlignment="1">
      <alignment vertical="center"/>
    </xf>
    <xf numFmtId="10" fontId="0" fillId="0" borderId="15" xfId="316" applyNumberFormat="1" applyFont="1" applyBorder="1" applyAlignment="1">
      <alignment horizontal="center"/>
    </xf>
    <xf numFmtId="0" fontId="20" fillId="0" borderId="0" xfId="278" applyAlignment="1">
      <alignment vertical="center" wrapText="1"/>
    </xf>
    <xf numFmtId="0" fontId="20" fillId="0" borderId="0" xfId="278" applyAlignment="1">
      <alignment horizontal="center"/>
    </xf>
    <xf numFmtId="0" fontId="20" fillId="2" borderId="0" xfId="278" applyFill="1"/>
    <xf numFmtId="0" fontId="23" fillId="0" borderId="22" xfId="278" applyFont="1" applyBorder="1" applyAlignment="1">
      <alignment vertical="center" wrapText="1"/>
    </xf>
    <xf numFmtId="0" fontId="23" fillId="2" borderId="22" xfId="278" applyFont="1" applyFill="1" applyBorder="1" applyAlignment="1">
      <alignment horizontal="center" vertical="center" wrapText="1"/>
    </xf>
    <xf numFmtId="0" fontId="20" fillId="0" borderId="0" xfId="278" applyAlignment="1">
      <alignment horizontal="center" vertical="center" wrapText="1"/>
    </xf>
    <xf numFmtId="0" fontId="17" fillId="2" borderId="22" xfId="278" applyFont="1" applyFill="1" applyBorder="1" applyAlignment="1">
      <alignment horizontal="center" vertical="center" wrapText="1"/>
    </xf>
    <xf numFmtId="0" fontId="20" fillId="0" borderId="0" xfId="278" applyAlignment="1">
      <alignment horizontal="center" vertical="center"/>
    </xf>
    <xf numFmtId="0" fontId="20" fillId="15" borderId="22" xfId="278" applyFill="1" applyBorder="1" applyAlignment="1">
      <alignment horizontal="center"/>
    </xf>
    <xf numFmtId="1" fontId="0" fillId="15" borderId="22" xfId="278" applyNumberFormat="1" applyFont="1" applyFill="1" applyBorder="1" applyAlignment="1">
      <alignment horizontal="center"/>
    </xf>
    <xf numFmtId="207" fontId="20" fillId="15" borderId="22" xfId="408" applyNumberFormat="1" applyFill="1" applyBorder="1" applyAlignment="1">
      <alignment horizontal="center"/>
    </xf>
    <xf numFmtId="9" fontId="20" fillId="0" borderId="0" xfId="341" applyAlignment="1">
      <alignment horizontal="center"/>
    </xf>
    <xf numFmtId="179" fontId="18" fillId="2" borderId="22" xfId="408" applyFont="1" applyFill="1" applyBorder="1" applyAlignment="1">
      <alignment horizontal="center"/>
    </xf>
    <xf numFmtId="1" fontId="18" fillId="0" borderId="0" xfId="278" applyNumberFormat="1" applyFont="1" applyAlignment="1">
      <alignment horizontal="center"/>
    </xf>
    <xf numFmtId="0" fontId="18" fillId="2" borderId="0" xfId="278" applyFont="1" applyFill="1"/>
    <xf numFmtId="0" fontId="20" fillId="17" borderId="22" xfId="278" applyFill="1" applyBorder="1" applyAlignment="1">
      <alignment horizontal="center"/>
    </xf>
    <xf numFmtId="1" fontId="0" fillId="17" borderId="22" xfId="278" applyNumberFormat="1" applyFont="1" applyFill="1" applyBorder="1" applyAlignment="1">
      <alignment horizontal="center"/>
    </xf>
    <xf numFmtId="207" fontId="20" fillId="17" borderId="22" xfId="408" applyNumberFormat="1" applyFill="1" applyBorder="1" applyAlignment="1">
      <alignment horizontal="center"/>
    </xf>
    <xf numFmtId="0" fontId="20" fillId="18" borderId="22" xfId="278" applyFill="1" applyBorder="1" applyAlignment="1">
      <alignment horizontal="center"/>
    </xf>
    <xf numFmtId="1" fontId="0" fillId="18" borderId="22" xfId="278" applyNumberFormat="1" applyFont="1" applyFill="1" applyBorder="1" applyAlignment="1">
      <alignment horizontal="center"/>
    </xf>
    <xf numFmtId="207" fontId="20" fillId="18" borderId="22" xfId="408" applyNumberFormat="1" applyFill="1" applyBorder="1" applyAlignment="1">
      <alignment horizontal="center"/>
    </xf>
    <xf numFmtId="1" fontId="20" fillId="0" borderId="0" xfId="278" applyNumberFormat="1" applyAlignment="1">
      <alignment horizontal="center"/>
    </xf>
    <xf numFmtId="0" fontId="20" fillId="19" borderId="22" xfId="278" applyFill="1" applyBorder="1" applyAlignment="1">
      <alignment horizontal="center"/>
    </xf>
    <xf numFmtId="1" fontId="0" fillId="19" borderId="22" xfId="278" applyNumberFormat="1" applyFont="1" applyFill="1" applyBorder="1" applyAlignment="1">
      <alignment horizontal="center"/>
    </xf>
    <xf numFmtId="207" fontId="20" fillId="19" borderId="22" xfId="408" applyNumberFormat="1" applyFill="1" applyBorder="1" applyAlignment="1">
      <alignment horizontal="center"/>
    </xf>
    <xf numFmtId="207" fontId="18" fillId="19" borderId="22" xfId="408" applyNumberFormat="1" applyFont="1" applyFill="1" applyBorder="1" applyAlignment="1">
      <alignment horizontal="center"/>
    </xf>
    <xf numFmtId="0" fontId="15" fillId="0" borderId="0" xfId="373" applyFont="1" applyAlignment="1">
      <alignment horizontal="center" vertical="center"/>
    </xf>
    <xf numFmtId="0" fontId="15" fillId="0" borderId="0" xfId="287" applyFont="1" applyAlignment="1">
      <alignment horizontal="center" vertical="center"/>
    </xf>
    <xf numFmtId="0" fontId="16" fillId="0" borderId="0" xfId="287" applyFont="1" applyAlignment="1">
      <alignment horizontal="center" vertical="center"/>
    </xf>
    <xf numFmtId="0" fontId="16" fillId="0" borderId="22" xfId="287" applyFont="1" applyBorder="1" applyAlignment="1">
      <alignment horizontal="center" vertical="center"/>
    </xf>
    <xf numFmtId="14" fontId="16" fillId="0" borderId="22" xfId="287" applyNumberFormat="1" applyFont="1" applyBorder="1" applyAlignment="1">
      <alignment horizontal="center" vertical="center"/>
    </xf>
    <xf numFmtId="0" fontId="16" fillId="2" borderId="22" xfId="287" applyFont="1" applyFill="1" applyBorder="1" applyAlignment="1">
      <alignment horizontal="center" vertical="center"/>
    </xf>
    <xf numFmtId="0" fontId="15" fillId="0" borderId="24" xfId="287" applyFont="1" applyBorder="1" applyAlignment="1">
      <alignment horizontal="center" vertical="center"/>
    </xf>
    <xf numFmtId="0" fontId="16" fillId="0" borderId="22" xfId="287" applyFont="1" applyBorder="1" applyAlignment="1">
      <alignment horizontal="center" vertical="center" wrapText="1"/>
    </xf>
    <xf numFmtId="0" fontId="17" fillId="10" borderId="23" xfId="287" applyFont="1" applyFill="1" applyBorder="1" applyAlignment="1">
      <alignment horizontal="center" vertical="center" wrapText="1"/>
    </xf>
    <xf numFmtId="0" fontId="16" fillId="0" borderId="24" xfId="287" applyFont="1" applyBorder="1" applyAlignment="1">
      <alignment horizontal="center" vertical="center" wrapText="1"/>
    </xf>
    <xf numFmtId="0" fontId="16" fillId="8" borderId="22" xfId="287" applyFont="1" applyFill="1" applyBorder="1" applyAlignment="1">
      <alignment horizontal="center" vertical="center" wrapText="1"/>
    </xf>
    <xf numFmtId="208" fontId="16" fillId="8" borderId="23" xfId="287" applyNumberFormat="1" applyFont="1" applyFill="1" applyBorder="1" applyAlignment="1">
      <alignment horizontal="center" vertical="center" wrapText="1"/>
    </xf>
    <xf numFmtId="0" fontId="16" fillId="8" borderId="23" xfId="287" applyFont="1" applyFill="1" applyBorder="1" applyAlignment="1">
      <alignment horizontal="center" vertical="center" wrapText="1"/>
    </xf>
    <xf numFmtId="0" fontId="16" fillId="9" borderId="22" xfId="287" applyFont="1" applyFill="1" applyBorder="1" applyAlignment="1">
      <alignment horizontal="center" vertical="center"/>
    </xf>
    <xf numFmtId="0" fontId="16" fillId="9" borderId="22" xfId="287" applyFont="1" applyFill="1" applyBorder="1" applyAlignment="1">
      <alignment horizontal="center" vertical="center" wrapText="1"/>
    </xf>
    <xf numFmtId="0" fontId="16" fillId="2" borderId="22" xfId="287" applyFont="1" applyFill="1" applyBorder="1" applyAlignment="1">
      <alignment horizontal="center" vertical="center" wrapText="1"/>
    </xf>
    <xf numFmtId="0" fontId="16" fillId="2" borderId="27" xfId="287" applyFont="1" applyFill="1" applyBorder="1" applyAlignment="1">
      <alignment horizontal="center" vertical="center" wrapText="1"/>
    </xf>
    <xf numFmtId="0" fontId="15" fillId="0" borderId="22" xfId="373" applyFont="1" applyBorder="1" applyAlignment="1">
      <alignment vertical="center" wrapText="1"/>
    </xf>
    <xf numFmtId="207" fontId="15" fillId="0" borderId="22" xfId="373" applyNumberFormat="1" applyFont="1" applyBorder="1" applyAlignment="1">
      <alignment horizontal="center" vertical="center"/>
    </xf>
    <xf numFmtId="1" fontId="15" fillId="11" borderId="22" xfId="378" applyNumberFormat="1" applyFont="1" applyFill="1" applyBorder="1" applyAlignment="1">
      <alignment horizontal="center" vertical="center" wrapText="1"/>
    </xf>
    <xf numFmtId="1" fontId="15" fillId="10" borderId="22" xfId="378" applyNumberFormat="1" applyFont="1" applyFill="1" applyBorder="1" applyAlignment="1">
      <alignment horizontal="center" vertical="center" wrapText="1"/>
    </xf>
    <xf numFmtId="0" fontId="15" fillId="0" borderId="22" xfId="287" applyFont="1" applyBorder="1" applyAlignment="1">
      <alignment horizontal="center" vertical="center" wrapText="1"/>
    </xf>
    <xf numFmtId="209" fontId="15" fillId="0" borderId="22" xfId="287" applyNumberFormat="1" applyFont="1" applyBorder="1" applyAlignment="1">
      <alignment horizontal="center" vertical="center"/>
    </xf>
    <xf numFmtId="3" fontId="15" fillId="0" borderId="22" xfId="287" applyNumberFormat="1" applyFont="1" applyBorder="1" applyAlignment="1">
      <alignment horizontal="center" vertical="center"/>
    </xf>
    <xf numFmtId="210" fontId="15" fillId="0" borderId="22" xfId="190" applyNumberFormat="1" applyFont="1" applyFill="1" applyBorder="1" applyAlignment="1">
      <alignment horizontal="center" vertical="center" wrapText="1"/>
    </xf>
    <xf numFmtId="210" fontId="15" fillId="0" borderId="22" xfId="287" applyNumberFormat="1" applyFont="1" applyBorder="1" applyAlignment="1">
      <alignment horizontal="center" vertical="center" wrapText="1"/>
    </xf>
    <xf numFmtId="0" fontId="20" fillId="0" borderId="0" xfId="373"/>
    <xf numFmtId="0" fontId="29" fillId="0" borderId="16" xfId="373" applyFont="1" applyBorder="1" applyAlignment="1">
      <alignment vertical="center"/>
    </xf>
    <xf numFmtId="0" fontId="29" fillId="0" borderId="16" xfId="370" applyFont="1" applyBorder="1">
      <alignment vertical="center"/>
    </xf>
    <xf numFmtId="0" fontId="23" fillId="22" borderId="2" xfId="370" applyFont="1" applyFill="1" applyBorder="1" applyAlignment="1">
      <alignment horizontal="center" vertical="center"/>
    </xf>
    <xf numFmtId="0" fontId="27" fillId="0" borderId="17" xfId="373" applyFont="1" applyBorder="1" applyAlignment="1">
      <alignment vertical="center"/>
    </xf>
    <xf numFmtId="0" fontId="23" fillId="2" borderId="16" xfId="373" applyFont="1" applyFill="1" applyBorder="1" applyAlignment="1">
      <alignment horizontal="center" vertical="center"/>
    </xf>
    <xf numFmtId="0" fontId="23" fillId="2" borderId="1" xfId="373" applyFont="1" applyFill="1" applyBorder="1" applyAlignment="1">
      <alignment horizontal="center" vertical="center"/>
    </xf>
    <xf numFmtId="0" fontId="23" fillId="2" borderId="16" xfId="370" applyFont="1" applyFill="1" applyBorder="1" applyAlignment="1">
      <alignment horizontal="center" vertical="center"/>
    </xf>
    <xf numFmtId="0" fontId="23" fillId="22" borderId="16" xfId="370" applyFont="1" applyFill="1" applyBorder="1" applyAlignment="1">
      <alignment horizontal="center" vertical="center"/>
    </xf>
    <xf numFmtId="0" fontId="23" fillId="2" borderId="16" xfId="373" applyFont="1" applyFill="1" applyBorder="1" applyAlignment="1">
      <alignment horizontal="center" vertical="center" wrapText="1"/>
    </xf>
    <xf numFmtId="0" fontId="20" fillId="0" borderId="34" xfId="373" applyBorder="1" applyAlignment="1">
      <alignment horizontal="left" vertical="center" wrapText="1"/>
    </xf>
    <xf numFmtId="179" fontId="0" fillId="0" borderId="33" xfId="407" applyFont="1" applyBorder="1" applyAlignment="1">
      <alignment horizontal="center"/>
    </xf>
    <xf numFmtId="179" fontId="0" fillId="0" borderId="33" xfId="407" applyFont="1" applyBorder="1"/>
    <xf numFmtId="0" fontId="0" fillId="0" borderId="33" xfId="407" applyNumberFormat="1" applyFont="1" applyBorder="1" applyAlignment="1">
      <alignment horizontal="center"/>
    </xf>
    <xf numFmtId="0" fontId="0" fillId="0" borderId="33" xfId="407" applyNumberFormat="1" applyFont="1" applyBorder="1" applyAlignment="1">
      <alignment horizontal="center" vertical="center"/>
    </xf>
    <xf numFmtId="0" fontId="0" fillId="0" borderId="40" xfId="407" applyNumberFormat="1" applyFont="1" applyBorder="1" applyAlignment="1">
      <alignment horizontal="center" vertical="center"/>
    </xf>
    <xf numFmtId="0" fontId="0" fillId="22" borderId="34" xfId="407" applyNumberFormat="1" applyFont="1" applyFill="1" applyBorder="1" applyAlignment="1">
      <alignment horizontal="center" vertical="center"/>
    </xf>
    <xf numFmtId="0" fontId="20" fillId="0" borderId="37" xfId="373" applyBorder="1" applyAlignment="1">
      <alignment horizontal="left" vertical="center" wrapText="1"/>
    </xf>
    <xf numFmtId="179" fontId="0" fillId="0" borderId="36" xfId="407" applyFont="1" applyBorder="1" applyAlignment="1">
      <alignment horizontal="center"/>
    </xf>
    <xf numFmtId="179" fontId="0" fillId="0" borderId="36" xfId="407" applyFont="1" applyBorder="1"/>
    <xf numFmtId="0" fontId="0" fillId="0" borderId="36" xfId="407" applyNumberFormat="1" applyFont="1" applyBorder="1" applyAlignment="1">
      <alignment horizontal="center"/>
    </xf>
    <xf numFmtId="0" fontId="20" fillId="0" borderId="37" xfId="373" applyBorder="1" applyAlignment="1">
      <alignment vertical="center"/>
    </xf>
    <xf numFmtId="0" fontId="20" fillId="0" borderId="39" xfId="373" applyBorder="1" applyAlignment="1">
      <alignment vertical="center"/>
    </xf>
    <xf numFmtId="179" fontId="0" fillId="0" borderId="38" xfId="407" applyFont="1" applyBorder="1" applyAlignment="1">
      <alignment horizontal="center"/>
    </xf>
    <xf numFmtId="179" fontId="0" fillId="0" borderId="38" xfId="407" applyFont="1" applyBorder="1"/>
    <xf numFmtId="0" fontId="0" fillId="0" borderId="38" xfId="407" applyNumberFormat="1" applyFont="1" applyBorder="1" applyAlignment="1">
      <alignment horizontal="center"/>
    </xf>
    <xf numFmtId="0" fontId="0" fillId="0" borderId="18" xfId="407" applyNumberFormat="1" applyFont="1" applyBorder="1" applyAlignment="1">
      <alignment horizontal="center" vertical="center"/>
    </xf>
    <xf numFmtId="0" fontId="0" fillId="0" borderId="15" xfId="407" applyNumberFormat="1" applyFont="1" applyBorder="1" applyAlignment="1">
      <alignment horizontal="center" vertical="center"/>
    </xf>
    <xf numFmtId="0" fontId="0" fillId="22" borderId="10" xfId="407" applyNumberFormat="1" applyFont="1" applyFill="1" applyBorder="1" applyAlignment="1">
      <alignment horizontal="center" vertical="center"/>
    </xf>
    <xf numFmtId="0" fontId="20" fillId="22" borderId="16" xfId="373" applyFill="1" applyBorder="1" applyAlignment="1">
      <alignment horizontal="center" vertical="center" wrapText="1"/>
    </xf>
    <xf numFmtId="0" fontId="20" fillId="22" borderId="2" xfId="373" applyFill="1" applyBorder="1" applyAlignment="1">
      <alignment horizontal="center" vertical="center" wrapText="1"/>
    </xf>
    <xf numFmtId="0" fontId="20" fillId="22" borderId="2" xfId="373" applyFill="1" applyBorder="1" applyAlignment="1">
      <alignment vertical="center"/>
    </xf>
    <xf numFmtId="179" fontId="0" fillId="22" borderId="16" xfId="407" applyFont="1" applyFill="1" applyBorder="1"/>
    <xf numFmtId="0" fontId="0" fillId="22" borderId="16" xfId="407" applyNumberFormat="1" applyFont="1" applyFill="1" applyBorder="1" applyAlignment="1">
      <alignment horizontal="center" vertical="center"/>
    </xf>
    <xf numFmtId="0" fontId="23" fillId="2" borderId="35" xfId="370" applyFont="1" applyFill="1" applyBorder="1" applyAlignment="1">
      <alignment horizontal="center" vertical="center"/>
    </xf>
    <xf numFmtId="0" fontId="20" fillId="0" borderId="44" xfId="373" applyBorder="1" applyAlignment="1">
      <alignment horizontal="left" vertical="center" wrapText="1"/>
    </xf>
    <xf numFmtId="179" fontId="0" fillId="0" borderId="40" xfId="407" applyFont="1" applyBorder="1"/>
    <xf numFmtId="0" fontId="0" fillId="0" borderId="37" xfId="407" applyNumberFormat="1" applyFont="1" applyBorder="1" applyAlignment="1">
      <alignment horizontal="center"/>
    </xf>
    <xf numFmtId="0" fontId="0" fillId="0" borderId="45" xfId="407" applyNumberFormat="1" applyFont="1" applyBorder="1" applyAlignment="1">
      <alignment horizontal="center" vertical="center"/>
    </xf>
    <xf numFmtId="0" fontId="0" fillId="22" borderId="45" xfId="407" applyNumberFormat="1" applyFont="1" applyFill="1" applyBorder="1" applyAlignment="1">
      <alignment horizontal="center" vertical="center"/>
    </xf>
    <xf numFmtId="0" fontId="20" fillId="0" borderId="28" xfId="373" applyBorder="1" applyAlignment="1">
      <alignment horizontal="left" vertical="center" wrapText="1"/>
    </xf>
    <xf numFmtId="0" fontId="0" fillId="0" borderId="36" xfId="407" applyNumberFormat="1" applyFont="1" applyBorder="1" applyAlignment="1">
      <alignment horizontal="center" vertical="center"/>
    </xf>
    <xf numFmtId="0" fontId="0" fillId="0" borderId="46" xfId="407" applyNumberFormat="1" applyFont="1" applyBorder="1" applyAlignment="1">
      <alignment horizontal="center" vertical="center"/>
    </xf>
    <xf numFmtId="0" fontId="0" fillId="22" borderId="46" xfId="407" applyNumberFormat="1" applyFont="1" applyFill="1" applyBorder="1" applyAlignment="1">
      <alignment horizontal="center" vertical="center"/>
    </xf>
    <xf numFmtId="0" fontId="20" fillId="0" borderId="47" xfId="373" applyBorder="1" applyAlignment="1">
      <alignment horizontal="left" vertical="center" wrapText="1"/>
    </xf>
    <xf numFmtId="0" fontId="0" fillId="0" borderId="38" xfId="407" applyNumberFormat="1" applyFont="1" applyBorder="1" applyAlignment="1">
      <alignment horizontal="center" vertical="center"/>
    </xf>
    <xf numFmtId="0" fontId="0" fillId="0" borderId="48" xfId="407" applyNumberFormat="1" applyFont="1" applyBorder="1" applyAlignment="1">
      <alignment horizontal="center" vertical="center"/>
    </xf>
    <xf numFmtId="0" fontId="0" fillId="22" borderId="48" xfId="407" applyNumberFormat="1" applyFont="1" applyFill="1" applyBorder="1" applyAlignment="1">
      <alignment horizontal="center" vertical="center"/>
    </xf>
    <xf numFmtId="0" fontId="20" fillId="22" borderId="1" xfId="373" applyFill="1" applyBorder="1"/>
    <xf numFmtId="0" fontId="20" fillId="22" borderId="17" xfId="373" applyFill="1" applyBorder="1"/>
    <xf numFmtId="0" fontId="20" fillId="22" borderId="2" xfId="373" applyFill="1" applyBorder="1"/>
    <xf numFmtId="0" fontId="20" fillId="22" borderId="16" xfId="373" applyFill="1" applyBorder="1"/>
    <xf numFmtId="0" fontId="20" fillId="22" borderId="16" xfId="370" applyFill="1" applyBorder="1" applyAlignment="1"/>
    <xf numFmtId="0" fontId="20" fillId="22" borderId="15" xfId="370" applyFill="1" applyBorder="1" applyAlignment="1">
      <alignment horizontal="center" vertical="center"/>
    </xf>
    <xf numFmtId="0" fontId="20" fillId="22" borderId="16" xfId="370" applyFill="1" applyBorder="1" applyAlignment="1">
      <alignment horizontal="center" vertical="center"/>
    </xf>
    <xf numFmtId="0" fontId="20" fillId="0" borderId="42" xfId="373" applyBorder="1" applyAlignment="1">
      <alignment horizontal="left" vertical="center" wrapText="1"/>
    </xf>
    <xf numFmtId="0" fontId="0" fillId="0" borderId="39" xfId="407" applyNumberFormat="1" applyFont="1" applyBorder="1" applyAlignment="1">
      <alignment horizontal="center"/>
    </xf>
    <xf numFmtId="0" fontId="20" fillId="0" borderId="47" xfId="373" applyBorder="1" applyAlignment="1">
      <alignment vertical="center"/>
    </xf>
    <xf numFmtId="0" fontId="20" fillId="0" borderId="0" xfId="279" applyAlignment="1">
      <alignment vertical="center" wrapText="1"/>
    </xf>
    <xf numFmtId="0" fontId="20" fillId="0" borderId="0" xfId="279"/>
    <xf numFmtId="0" fontId="20" fillId="10" borderId="0" xfId="279" applyFill="1"/>
    <xf numFmtId="0" fontId="20" fillId="0" borderId="0" xfId="279" applyAlignment="1">
      <alignment horizontal="center"/>
    </xf>
    <xf numFmtId="0" fontId="23" fillId="0" borderId="0" xfId="279" applyFont="1" applyAlignment="1">
      <alignment vertical="center" wrapText="1"/>
    </xf>
    <xf numFmtId="0" fontId="23" fillId="0" borderId="22" xfId="279" applyFont="1" applyBorder="1" applyAlignment="1">
      <alignment vertical="center" wrapText="1"/>
    </xf>
    <xf numFmtId="0" fontId="23" fillId="2" borderId="22" xfId="279" applyFont="1" applyFill="1" applyBorder="1" applyAlignment="1">
      <alignment vertical="center" wrapText="1"/>
    </xf>
    <xf numFmtId="0" fontId="23" fillId="10" borderId="22" xfId="279" applyFont="1" applyFill="1" applyBorder="1" applyAlignment="1">
      <alignment vertical="center" wrapText="1"/>
    </xf>
    <xf numFmtId="0" fontId="17" fillId="2" borderId="22" xfId="279" applyFont="1" applyFill="1" applyBorder="1" applyAlignment="1">
      <alignment horizontal="center" vertical="center" wrapText="1"/>
    </xf>
    <xf numFmtId="0" fontId="17" fillId="10" borderId="22" xfId="279" applyFont="1" applyFill="1" applyBorder="1" applyAlignment="1">
      <alignment horizontal="center" vertical="center" wrapText="1"/>
    </xf>
    <xf numFmtId="0" fontId="23" fillId="2" borderId="22" xfId="279" applyFont="1" applyFill="1" applyBorder="1" applyAlignment="1">
      <alignment horizontal="center" vertical="center" wrapText="1"/>
    </xf>
    <xf numFmtId="0" fontId="20" fillId="0" borderId="0" xfId="279" applyAlignment="1">
      <alignment horizontal="center" vertical="center"/>
    </xf>
    <xf numFmtId="0" fontId="20" fillId="10" borderId="0" xfId="279" applyFill="1" applyAlignment="1">
      <alignment horizontal="center"/>
    </xf>
    <xf numFmtId="0" fontId="17" fillId="0" borderId="0" xfId="279" applyFont="1" applyAlignment="1">
      <alignment horizontal="center"/>
    </xf>
    <xf numFmtId="0" fontId="20" fillId="15" borderId="22" xfId="279" applyFill="1" applyBorder="1" applyAlignment="1">
      <alignment horizontal="center"/>
    </xf>
    <xf numFmtId="1" fontId="0" fillId="15" borderId="22" xfId="279" applyNumberFormat="1" applyFont="1" applyFill="1" applyBorder="1" applyAlignment="1">
      <alignment horizontal="center"/>
    </xf>
    <xf numFmtId="1" fontId="20" fillId="10" borderId="31" xfId="279" applyNumberFormat="1" applyFill="1" applyBorder="1" applyAlignment="1">
      <alignment horizontal="center" vertical="center"/>
    </xf>
    <xf numFmtId="207" fontId="20" fillId="15" borderId="22" xfId="409" applyNumberFormat="1" applyFill="1" applyBorder="1" applyAlignment="1">
      <alignment horizontal="center"/>
    </xf>
    <xf numFmtId="207" fontId="20" fillId="10" borderId="22" xfId="409" applyNumberFormat="1" applyFill="1" applyBorder="1" applyAlignment="1">
      <alignment horizontal="center"/>
    </xf>
    <xf numFmtId="207" fontId="20" fillId="0" borderId="22" xfId="342" applyNumberFormat="1" applyBorder="1" applyAlignment="1">
      <alignment horizontal="center"/>
    </xf>
    <xf numFmtId="1" fontId="20" fillId="10" borderId="30" xfId="279" applyNumberFormat="1" applyFill="1" applyBorder="1" applyAlignment="1">
      <alignment horizontal="center" vertical="center"/>
    </xf>
    <xf numFmtId="1" fontId="20" fillId="10" borderId="32" xfId="279" applyNumberFormat="1" applyFill="1" applyBorder="1" applyAlignment="1">
      <alignment horizontal="center" vertical="center"/>
    </xf>
    <xf numFmtId="1" fontId="18" fillId="0" borderId="0" xfId="279" applyNumberFormat="1" applyFont="1" applyAlignment="1">
      <alignment horizontal="center"/>
    </xf>
    <xf numFmtId="1" fontId="18" fillId="10" borderId="0" xfId="279" applyNumberFormat="1" applyFont="1" applyFill="1" applyAlignment="1">
      <alignment horizontal="center"/>
    </xf>
    <xf numFmtId="0" fontId="20" fillId="17" borderId="22" xfId="279" applyFill="1" applyBorder="1" applyAlignment="1">
      <alignment horizontal="center"/>
    </xf>
    <xf numFmtId="1" fontId="0" fillId="17" borderId="22" xfId="279" applyNumberFormat="1" applyFont="1" applyFill="1" applyBorder="1" applyAlignment="1">
      <alignment horizontal="center"/>
    </xf>
    <xf numFmtId="207" fontId="20" fillId="17" borderId="22" xfId="409" applyNumberFormat="1" applyFill="1" applyBorder="1" applyAlignment="1">
      <alignment horizontal="center"/>
    </xf>
    <xf numFmtId="0" fontId="20" fillId="18" borderId="22" xfId="279" applyFill="1" applyBorder="1" applyAlignment="1">
      <alignment horizontal="center"/>
    </xf>
    <xf numFmtId="1" fontId="0" fillId="18" borderId="22" xfId="279" applyNumberFormat="1" applyFont="1" applyFill="1" applyBorder="1" applyAlignment="1">
      <alignment horizontal="center"/>
    </xf>
    <xf numFmtId="207" fontId="20" fillId="18" borderId="22" xfId="409" applyNumberFormat="1" applyFill="1" applyBorder="1" applyAlignment="1">
      <alignment horizontal="center"/>
    </xf>
    <xf numFmtId="1" fontId="20" fillId="0" borderId="0" xfId="279" applyNumberFormat="1" applyAlignment="1">
      <alignment horizontal="center"/>
    </xf>
    <xf numFmtId="1" fontId="20" fillId="10" borderId="0" xfId="279" applyNumberFormat="1" applyFill="1" applyAlignment="1">
      <alignment horizontal="center"/>
    </xf>
    <xf numFmtId="0" fontId="20" fillId="19" borderId="22" xfId="279" applyFill="1" applyBorder="1" applyAlignment="1">
      <alignment horizontal="center"/>
    </xf>
    <xf numFmtId="1" fontId="0" fillId="19" borderId="22" xfId="279" applyNumberFormat="1" applyFont="1" applyFill="1" applyBorder="1" applyAlignment="1">
      <alignment horizontal="center"/>
    </xf>
    <xf numFmtId="207" fontId="20" fillId="19" borderId="22" xfId="409" applyNumberFormat="1" applyFill="1" applyBorder="1" applyAlignment="1">
      <alignment horizontal="center"/>
    </xf>
    <xf numFmtId="0" fontId="23" fillId="2" borderId="32" xfId="279" applyFont="1" applyFill="1" applyBorder="1"/>
    <xf numFmtId="1" fontId="23" fillId="2" borderId="32" xfId="279" applyNumberFormat="1" applyFont="1" applyFill="1" applyBorder="1" applyAlignment="1">
      <alignment horizontal="center"/>
    </xf>
    <xf numFmtId="1" fontId="23" fillId="10" borderId="32" xfId="279" applyNumberFormat="1" applyFont="1" applyFill="1" applyBorder="1" applyAlignment="1">
      <alignment horizontal="center"/>
    </xf>
    <xf numFmtId="177" fontId="172" fillId="10" borderId="0" xfId="276" applyFill="1"/>
    <xf numFmtId="177" fontId="23" fillId="0" borderId="0" xfId="276" applyFont="1" applyAlignment="1">
      <alignment vertical="center" wrapText="1"/>
    </xf>
    <xf numFmtId="177" fontId="23" fillId="2" borderId="22" xfId="276" applyFont="1" applyFill="1" applyBorder="1" applyAlignment="1">
      <alignment vertical="center" wrapText="1"/>
    </xf>
    <xf numFmtId="177" fontId="23" fillId="10" borderId="22" xfId="276" applyFont="1" applyFill="1" applyBorder="1" applyAlignment="1">
      <alignment vertical="center" wrapText="1"/>
    </xf>
    <xf numFmtId="177" fontId="17" fillId="10" borderId="22" xfId="276" applyFont="1" applyFill="1" applyBorder="1" applyAlignment="1">
      <alignment horizontal="center" vertical="center" wrapText="1"/>
    </xf>
    <xf numFmtId="9" fontId="0" fillId="0" borderId="0" xfId="3" applyFont="1" applyAlignment="1">
      <alignment vertical="center" wrapText="1"/>
    </xf>
    <xf numFmtId="177" fontId="172" fillId="10" borderId="0" xfId="276" applyFill="1" applyAlignment="1">
      <alignment horizontal="center"/>
    </xf>
    <xf numFmtId="177" fontId="17" fillId="0" borderId="0" xfId="276" applyFont="1" applyAlignment="1">
      <alignment horizontal="center"/>
    </xf>
    <xf numFmtId="1" fontId="172" fillId="10" borderId="31" xfId="276" applyNumberFormat="1" applyFill="1" applyBorder="1" applyAlignment="1">
      <alignment horizontal="center" vertical="center"/>
    </xf>
    <xf numFmtId="207" fontId="0" fillId="10" borderId="22" xfId="2" applyNumberFormat="1" applyFont="1" applyFill="1" applyBorder="1" applyAlignment="1">
      <alignment horizontal="center"/>
    </xf>
    <xf numFmtId="207" fontId="0" fillId="0" borderId="22" xfId="3" applyNumberFormat="1" applyFont="1" applyBorder="1" applyAlignment="1">
      <alignment horizontal="center"/>
    </xf>
    <xf numFmtId="1" fontId="172" fillId="10" borderId="30" xfId="276" applyNumberFormat="1" applyFill="1" applyBorder="1" applyAlignment="1">
      <alignment horizontal="center" vertical="center"/>
    </xf>
    <xf numFmtId="1" fontId="172" fillId="10" borderId="32" xfId="276" applyNumberFormat="1" applyFill="1" applyBorder="1" applyAlignment="1">
      <alignment horizontal="center" vertical="center"/>
    </xf>
    <xf numFmtId="1" fontId="18" fillId="10" borderId="0" xfId="276" applyNumberFormat="1" applyFont="1" applyFill="1" applyAlignment="1">
      <alignment horizontal="center"/>
    </xf>
    <xf numFmtId="1" fontId="172" fillId="10" borderId="0" xfId="276" applyNumberFormat="1" applyFill="1" applyAlignment="1">
      <alignment horizontal="center"/>
    </xf>
    <xf numFmtId="207" fontId="30" fillId="0" borderId="22" xfId="3" applyNumberFormat="1" applyFont="1" applyBorder="1" applyAlignment="1">
      <alignment horizontal="center"/>
    </xf>
    <xf numFmtId="177" fontId="23" fillId="2" borderId="32" xfId="276" applyFont="1" applyFill="1" applyBorder="1"/>
    <xf numFmtId="1" fontId="23" fillId="2" borderId="32" xfId="276" applyNumberFormat="1" applyFont="1" applyFill="1" applyBorder="1" applyAlignment="1">
      <alignment horizontal="center"/>
    </xf>
    <xf numFmtId="1" fontId="23" fillId="10" borderId="32" xfId="276" applyNumberFormat="1" applyFont="1" applyFill="1" applyBorder="1" applyAlignment="1">
      <alignment horizontal="center"/>
    </xf>
    <xf numFmtId="0" fontId="31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/>
    <xf numFmtId="0" fontId="23" fillId="0" borderId="0" xfId="0" applyNumberFormat="1" applyFont="1" applyFill="1" applyAlignment="1">
      <alignment vertical="center" wrapText="1"/>
    </xf>
    <xf numFmtId="210" fontId="3" fillId="0" borderId="0" xfId="439" applyNumberFormat="1" applyFont="1" applyFill="1" applyAlignment="1" applyProtection="1">
      <alignment wrapText="1"/>
      <protection locked="0"/>
    </xf>
    <xf numFmtId="9" fontId="6" fillId="0" borderId="0" xfId="0" applyNumberFormat="1" applyFont="1" applyFill="1" applyAlignment="1"/>
    <xf numFmtId="0" fontId="15" fillId="0" borderId="0" xfId="0" applyNumberFormat="1" applyFont="1" applyFill="1" applyAlignment="1"/>
    <xf numFmtId="0" fontId="31" fillId="0" borderId="0" xfId="0" applyNumberFormat="1" applyFont="1" applyFill="1" applyAlignment="1">
      <alignment horizontal="center" vertical="center" wrapText="1"/>
    </xf>
    <xf numFmtId="0" fontId="31" fillId="0" borderId="0" xfId="0" applyNumberFormat="1" applyFont="1" applyFill="1" applyAlignment="1">
      <alignment horizontal="center" vertical="center"/>
    </xf>
    <xf numFmtId="0" fontId="31" fillId="23" borderId="0" xfId="0" applyNumberFormat="1" applyFont="1" applyFill="1" applyAlignment="1">
      <alignment vertical="center" wrapText="1"/>
    </xf>
    <xf numFmtId="0" fontId="32" fillId="0" borderId="0" xfId="0" applyNumberFormat="1" applyFont="1" applyFill="1" applyAlignment="1">
      <alignment vertical="center" wrapText="1"/>
    </xf>
    <xf numFmtId="0" fontId="33" fillId="0" borderId="0" xfId="0" applyNumberFormat="1" applyFont="1" applyFill="1" applyAlignment="1"/>
    <xf numFmtId="0" fontId="34" fillId="0" borderId="0" xfId="0" applyNumberFormat="1" applyFont="1" applyFill="1" applyAlignment="1">
      <alignment wrapText="1"/>
    </xf>
    <xf numFmtId="0" fontId="34" fillId="0" borderId="0" xfId="0" applyNumberFormat="1" applyFont="1" applyFill="1" applyAlignment="1"/>
    <xf numFmtId="177" fontId="3" fillId="0" borderId="0" xfId="321" applyAlignment="1" applyProtection="1">
      <alignment horizontal="left"/>
      <protection locked="0"/>
    </xf>
    <xf numFmtId="177" fontId="3" fillId="0" borderId="0" xfId="264" applyFont="1" applyAlignment="1">
      <alignment vertical="center"/>
    </xf>
    <xf numFmtId="177" fontId="3" fillId="0" borderId="0" xfId="264" applyFont="1" applyAlignment="1">
      <alignment vertical="center" wrapText="1"/>
    </xf>
    <xf numFmtId="177" fontId="35" fillId="0" borderId="0" xfId="264" applyFont="1" applyAlignment="1">
      <alignment vertical="center"/>
    </xf>
    <xf numFmtId="177" fontId="3" fillId="0" borderId="0" xfId="438" applyAlignment="1" applyProtection="1">
      <alignment horizontal="left"/>
      <protection locked="0"/>
    </xf>
    <xf numFmtId="177" fontId="3" fillId="0" borderId="0" xfId="438" applyProtection="1">
      <protection locked="0"/>
    </xf>
    <xf numFmtId="210" fontId="3" fillId="0" borderId="0" xfId="438" applyNumberFormat="1" applyAlignment="1" applyProtection="1">
      <alignment horizontal="left"/>
      <protection locked="0"/>
    </xf>
    <xf numFmtId="1" fontId="3" fillId="0" borderId="0" xfId="1" applyNumberFormat="1" applyFont="1" applyAlignment="1" applyProtection="1">
      <alignment horizontal="left"/>
      <protection locked="0"/>
    </xf>
    <xf numFmtId="1" fontId="36" fillId="0" borderId="0" xfId="1" applyNumberFormat="1" applyFont="1" applyAlignment="1" applyProtection="1">
      <alignment horizontal="left"/>
      <protection locked="0"/>
    </xf>
    <xf numFmtId="177" fontId="36" fillId="0" borderId="0" xfId="438" applyFont="1" applyAlignment="1" applyProtection="1">
      <alignment horizontal="left"/>
      <protection locked="0"/>
    </xf>
    <xf numFmtId="177" fontId="37" fillId="0" borderId="0" xfId="438" applyFont="1" applyAlignment="1" applyProtection="1">
      <alignment horizontal="left"/>
      <protection locked="0"/>
    </xf>
    <xf numFmtId="9" fontId="3" fillId="0" borderId="0" xfId="3" applyFont="1" applyAlignment="1" applyProtection="1">
      <alignment horizontal="left"/>
      <protection locked="0"/>
    </xf>
    <xf numFmtId="177" fontId="36" fillId="0" borderId="0" xfId="438" applyFont="1" applyAlignment="1" applyProtection="1">
      <alignment horizontal="center"/>
      <protection locked="0"/>
    </xf>
    <xf numFmtId="177" fontId="38" fillId="0" borderId="0" xfId="321" applyFont="1" applyAlignment="1" applyProtection="1">
      <alignment horizontal="center"/>
      <protection locked="0"/>
    </xf>
    <xf numFmtId="210" fontId="38" fillId="0" borderId="0" xfId="321" applyNumberFormat="1" applyFont="1" applyAlignment="1" applyProtection="1">
      <alignment horizontal="center"/>
      <protection locked="0"/>
    </xf>
    <xf numFmtId="1" fontId="38" fillId="0" borderId="0" xfId="1" applyNumberFormat="1" applyFont="1" applyAlignment="1" applyProtection="1">
      <alignment horizontal="center"/>
      <protection locked="0"/>
    </xf>
    <xf numFmtId="1" fontId="3" fillId="0" borderId="0" xfId="1" applyNumberFormat="1" applyFont="1" applyAlignment="1" applyProtection="1">
      <alignment horizontal="center"/>
      <protection locked="0"/>
    </xf>
    <xf numFmtId="1" fontId="3" fillId="0" borderId="0" xfId="321" applyNumberFormat="1" applyAlignment="1" applyProtection="1">
      <alignment horizontal="center"/>
      <protection locked="0"/>
    </xf>
    <xf numFmtId="177" fontId="3" fillId="0" borderId="0" xfId="321" applyAlignment="1" applyProtection="1">
      <alignment horizontal="center"/>
      <protection locked="0"/>
    </xf>
    <xf numFmtId="210" fontId="7" fillId="0" borderId="0" xfId="321" applyNumberFormat="1" applyFont="1" applyAlignment="1" applyProtection="1">
      <alignment horizontal="left"/>
      <protection locked="0"/>
    </xf>
    <xf numFmtId="177" fontId="7" fillId="0" borderId="0" xfId="321" applyFont="1" applyAlignment="1" applyProtection="1">
      <alignment horizontal="left" wrapText="1"/>
      <protection locked="0"/>
    </xf>
    <xf numFmtId="177" fontId="3" fillId="0" borderId="0" xfId="317" applyNumberFormat="1" applyFont="1" applyAlignment="1" applyProtection="1">
      <alignment horizontal="left"/>
      <protection locked="0"/>
    </xf>
    <xf numFmtId="197" fontId="3" fillId="0" borderId="0" xfId="317" applyNumberFormat="1" applyFont="1" applyAlignment="1" applyProtection="1">
      <alignment horizontal="left"/>
      <protection locked="0"/>
    </xf>
    <xf numFmtId="210" fontId="3" fillId="0" borderId="0" xfId="321" applyNumberFormat="1" applyAlignment="1" applyProtection="1">
      <alignment horizontal="left"/>
      <protection locked="0"/>
    </xf>
    <xf numFmtId="177" fontId="39" fillId="0" borderId="49" xfId="321" applyFont="1" applyBorder="1" applyAlignment="1" applyProtection="1">
      <alignment horizontal="left"/>
      <protection locked="0"/>
    </xf>
    <xf numFmtId="177" fontId="19" fillId="0" borderId="50" xfId="321" applyFont="1" applyBorder="1" applyAlignment="1" applyProtection="1">
      <alignment horizontal="left"/>
      <protection locked="0"/>
    </xf>
    <xf numFmtId="177" fontId="39" fillId="0" borderId="50" xfId="321" applyFont="1" applyBorder="1" applyProtection="1">
      <protection locked="0"/>
    </xf>
    <xf numFmtId="177" fontId="19" fillId="0" borderId="51" xfId="321" applyFont="1" applyBorder="1" applyAlignment="1" applyProtection="1">
      <alignment horizontal="left"/>
      <protection locked="0"/>
    </xf>
    <xf numFmtId="177" fontId="39" fillId="0" borderId="50" xfId="439" applyFont="1" applyBorder="1" applyProtection="1">
      <protection locked="0"/>
    </xf>
    <xf numFmtId="177" fontId="19" fillId="0" borderId="51" xfId="439" applyFont="1" applyBorder="1" applyProtection="1">
      <protection locked="0"/>
    </xf>
    <xf numFmtId="177" fontId="19" fillId="0" borderId="0" xfId="439" applyFont="1" applyProtection="1">
      <protection locked="0"/>
    </xf>
    <xf numFmtId="210" fontId="39" fillId="0" borderId="0" xfId="439" applyNumberFormat="1" applyFont="1" applyProtection="1">
      <protection locked="0"/>
    </xf>
    <xf numFmtId="1" fontId="39" fillId="0" borderId="0" xfId="1" applyNumberFormat="1" applyFont="1" applyProtection="1">
      <protection locked="0"/>
    </xf>
    <xf numFmtId="177" fontId="39" fillId="0" borderId="0" xfId="439" applyFont="1" applyProtection="1">
      <protection locked="0"/>
    </xf>
    <xf numFmtId="177" fontId="3" fillId="0" borderId="0" xfId="321" applyAlignment="1" applyProtection="1">
      <alignment horizontal="left" wrapText="1"/>
      <protection locked="0"/>
    </xf>
    <xf numFmtId="9" fontId="3" fillId="0" borderId="0" xfId="3" applyFont="1" applyAlignment="1" applyProtection="1">
      <alignment horizontal="center"/>
      <protection locked="0"/>
    </xf>
    <xf numFmtId="177" fontId="40" fillId="0" borderId="0" xfId="321" applyFont="1" applyAlignment="1" applyProtection="1">
      <alignment horizontal="left"/>
      <protection locked="0"/>
    </xf>
    <xf numFmtId="177" fontId="39" fillId="0" borderId="52" xfId="321" applyFont="1" applyBorder="1" applyAlignment="1" applyProtection="1">
      <alignment horizontal="left"/>
      <protection locked="0"/>
    </xf>
    <xf numFmtId="177" fontId="19" fillId="0" borderId="22" xfId="439" applyFont="1" applyBorder="1" applyAlignment="1" applyProtection="1">
      <alignment horizontal="left"/>
      <protection locked="0"/>
    </xf>
    <xf numFmtId="177" fontId="39" fillId="0" borderId="22" xfId="321" applyFont="1" applyBorder="1" applyProtection="1">
      <protection locked="0"/>
    </xf>
    <xf numFmtId="14" fontId="19" fillId="0" borderId="23" xfId="321" applyNumberFormat="1" applyFont="1" applyBorder="1" applyAlignment="1" applyProtection="1">
      <alignment horizontal="left"/>
      <protection locked="0"/>
    </xf>
    <xf numFmtId="177" fontId="39" fillId="0" borderId="22" xfId="439" applyFont="1" applyBorder="1" applyProtection="1">
      <protection locked="0"/>
    </xf>
    <xf numFmtId="177" fontId="19" fillId="0" borderId="53" xfId="439" applyFont="1" applyBorder="1" applyProtection="1">
      <protection locked="0"/>
    </xf>
    <xf numFmtId="177" fontId="40" fillId="0" borderId="0" xfId="321" applyFont="1" applyAlignment="1">
      <alignment horizontal="left"/>
    </xf>
    <xf numFmtId="177" fontId="40" fillId="0" borderId="0" xfId="321" applyFont="1" applyAlignment="1">
      <alignment horizontal="left" wrapText="1"/>
    </xf>
    <xf numFmtId="177" fontId="41" fillId="2" borderId="22" xfId="321" applyFont="1" applyFill="1" applyBorder="1" applyAlignment="1" applyProtection="1">
      <alignment horizontal="left"/>
      <protection locked="0"/>
    </xf>
    <xf numFmtId="14" fontId="19" fillId="0" borderId="53" xfId="321" applyNumberFormat="1" applyFont="1" applyBorder="1" applyAlignment="1" applyProtection="1">
      <alignment horizontal="left"/>
      <protection locked="0"/>
    </xf>
    <xf numFmtId="177" fontId="41" fillId="0" borderId="22" xfId="321" applyFont="1" applyFill="1" applyBorder="1" applyAlignment="1" applyProtection="1">
      <alignment horizontal="left" wrapText="1"/>
      <protection locked="0"/>
    </xf>
    <xf numFmtId="177" fontId="19" fillId="0" borderId="53" xfId="321" applyFont="1" applyBorder="1" applyAlignment="1" applyProtection="1">
      <alignment horizontal="left"/>
      <protection locked="0"/>
    </xf>
    <xf numFmtId="14" fontId="19" fillId="0" borderId="22" xfId="321" applyNumberFormat="1" applyFont="1" applyBorder="1" applyAlignment="1" applyProtection="1">
      <alignment horizontal="left" wrapText="1"/>
      <protection locked="0"/>
    </xf>
    <xf numFmtId="177" fontId="39" fillId="0" borderId="22" xfId="321" applyFont="1" applyBorder="1" applyAlignment="1" applyProtection="1">
      <alignment wrapText="1"/>
      <protection locked="0"/>
    </xf>
    <xf numFmtId="177" fontId="19" fillId="0" borderId="53" xfId="321" applyFont="1" applyBorder="1" applyAlignment="1" applyProtection="1">
      <alignment horizontal="left" wrapText="1"/>
      <protection locked="0"/>
    </xf>
    <xf numFmtId="177" fontId="39" fillId="0" borderId="22" xfId="439" applyFont="1" applyBorder="1" applyAlignment="1" applyProtection="1">
      <alignment wrapText="1"/>
      <protection locked="0"/>
    </xf>
    <xf numFmtId="177" fontId="19" fillId="0" borderId="53" xfId="439" applyFont="1" applyBorder="1" applyAlignment="1" applyProtection="1">
      <alignment wrapText="1"/>
      <protection locked="0"/>
    </xf>
    <xf numFmtId="177" fontId="19" fillId="0" borderId="0" xfId="439" applyFont="1" applyAlignment="1" applyProtection="1">
      <alignment wrapText="1"/>
      <protection locked="0"/>
    </xf>
    <xf numFmtId="210" fontId="39" fillId="0" borderId="0" xfId="439" applyNumberFormat="1" applyFont="1" applyAlignment="1" applyProtection="1">
      <alignment wrapText="1"/>
      <protection locked="0"/>
    </xf>
    <xf numFmtId="1" fontId="39" fillId="0" borderId="0" xfId="1" applyNumberFormat="1" applyFont="1" applyAlignment="1" applyProtection="1">
      <alignment wrapText="1"/>
      <protection locked="0"/>
    </xf>
    <xf numFmtId="177" fontId="39" fillId="0" borderId="0" xfId="439" applyFont="1" applyAlignment="1" applyProtection="1">
      <alignment wrapText="1"/>
      <protection locked="0"/>
    </xf>
    <xf numFmtId="177" fontId="3" fillId="0" borderId="0" xfId="321" applyAlignment="1">
      <alignment horizontal="left"/>
    </xf>
    <xf numFmtId="177" fontId="3" fillId="0" borderId="0" xfId="321" applyAlignment="1">
      <alignment horizontal="left" wrapText="1"/>
    </xf>
    <xf numFmtId="210" fontId="3" fillId="0" borderId="0" xfId="321" applyNumberFormat="1" applyAlignment="1">
      <alignment horizontal="left"/>
    </xf>
    <xf numFmtId="177" fontId="40" fillId="0" borderId="0" xfId="321" applyFont="1"/>
    <xf numFmtId="14" fontId="40" fillId="0" borderId="0" xfId="321" applyNumberFormat="1" applyFont="1"/>
    <xf numFmtId="177" fontId="40" fillId="0" borderId="0" xfId="321" applyFont="1" applyAlignment="1">
      <alignment wrapText="1"/>
    </xf>
    <xf numFmtId="210" fontId="40" fillId="0" borderId="0" xfId="321" applyNumberFormat="1" applyFont="1" applyAlignment="1">
      <alignment horizontal="left"/>
    </xf>
    <xf numFmtId="177" fontId="39" fillId="0" borderId="54" xfId="321" applyFont="1" applyBorder="1" applyAlignment="1" applyProtection="1">
      <alignment horizontal="left"/>
      <protection locked="0"/>
    </xf>
    <xf numFmtId="14" fontId="19" fillId="0" borderId="55" xfId="321" applyNumberFormat="1" applyFont="1" applyBorder="1" applyAlignment="1" applyProtection="1">
      <alignment horizontal="left" wrapText="1"/>
      <protection locked="0"/>
    </xf>
    <xf numFmtId="177" fontId="39" fillId="0" borderId="55" xfId="321" applyFont="1" applyBorder="1" applyAlignment="1" applyProtection="1">
      <alignment horizontal="left"/>
      <protection locked="0"/>
    </xf>
    <xf numFmtId="210" fontId="19" fillId="0" borderId="56" xfId="321" applyNumberFormat="1" applyFont="1" applyBorder="1" applyAlignment="1" applyProtection="1">
      <alignment horizontal="left" wrapText="1"/>
      <protection locked="0"/>
    </xf>
    <xf numFmtId="177" fontId="39" fillId="0" borderId="55" xfId="439" applyFont="1" applyBorder="1" applyProtection="1">
      <protection locked="0"/>
    </xf>
    <xf numFmtId="177" fontId="19" fillId="0" borderId="56" xfId="439" applyFont="1" applyBorder="1" applyProtection="1">
      <protection locked="0"/>
    </xf>
    <xf numFmtId="177" fontId="3" fillId="0" borderId="0" xfId="321"/>
    <xf numFmtId="14" fontId="3" fillId="0" borderId="0" xfId="321" applyNumberFormat="1"/>
    <xf numFmtId="177" fontId="3" fillId="0" borderId="0" xfId="321" applyAlignment="1">
      <alignment wrapText="1"/>
    </xf>
    <xf numFmtId="177" fontId="40" fillId="0" borderId="0" xfId="321" applyFont="1" applyAlignment="1">
      <alignment horizontal="right" wrapText="1"/>
    </xf>
    <xf numFmtId="177" fontId="7" fillId="0" borderId="22" xfId="264" applyFont="1" applyBorder="1" applyAlignment="1">
      <alignment horizontal="center" vertical="center" wrapText="1"/>
    </xf>
    <xf numFmtId="177" fontId="7" fillId="0" borderId="22" xfId="264" applyFont="1" applyBorder="1" applyAlignment="1">
      <alignment horizontal="left" vertical="center"/>
    </xf>
    <xf numFmtId="177" fontId="7" fillId="24" borderId="23" xfId="264" applyFont="1" applyFill="1" applyBorder="1" applyAlignment="1">
      <alignment horizontal="center" vertical="center"/>
    </xf>
    <xf numFmtId="177" fontId="7" fillId="0" borderId="22" xfId="264" applyFont="1" applyBorder="1" applyAlignment="1">
      <alignment vertical="center" wrapText="1"/>
    </xf>
    <xf numFmtId="177" fontId="7" fillId="0" borderId="22" xfId="264" applyFont="1" applyBorder="1" applyAlignment="1">
      <alignment horizontal="right" vertical="center"/>
    </xf>
    <xf numFmtId="177" fontId="10" fillId="0" borderId="22" xfId="264" applyFont="1" applyBorder="1" applyAlignment="1">
      <alignment horizontal="right" vertical="center" wrapText="1"/>
    </xf>
    <xf numFmtId="177" fontId="10" fillId="0" borderId="22" xfId="264" applyFont="1" applyBorder="1" applyAlignment="1">
      <alignment horizontal="center" vertical="center" wrapText="1"/>
    </xf>
    <xf numFmtId="9" fontId="7" fillId="0" borderId="22" xfId="264" applyNumberFormat="1" applyFont="1" applyBorder="1" applyAlignment="1">
      <alignment horizontal="right" vertical="center" wrapText="1"/>
    </xf>
    <xf numFmtId="1" fontId="7" fillId="0" borderId="22" xfId="1" applyNumberFormat="1" applyFont="1" applyBorder="1" applyAlignment="1">
      <alignment horizontal="left" vertical="center" wrapText="1"/>
    </xf>
    <xf numFmtId="10" fontId="7" fillId="0" borderId="22" xfId="264" applyNumberFormat="1" applyFont="1" applyBorder="1" applyAlignment="1">
      <alignment vertical="center"/>
    </xf>
    <xf numFmtId="9" fontId="10" fillId="0" borderId="22" xfId="264" applyNumberFormat="1" applyFont="1" applyBorder="1" applyAlignment="1">
      <alignment horizontal="center" vertical="center" wrapText="1"/>
    </xf>
    <xf numFmtId="9" fontId="7" fillId="0" borderId="22" xfId="264" applyNumberFormat="1" applyFont="1" applyBorder="1" applyAlignment="1">
      <alignment horizontal="center" vertical="center" wrapText="1"/>
    </xf>
    <xf numFmtId="177" fontId="7" fillId="15" borderId="57" xfId="264" applyFont="1" applyFill="1" applyBorder="1" applyAlignment="1">
      <alignment horizontal="left" vertical="center"/>
    </xf>
    <xf numFmtId="177" fontId="7" fillId="15" borderId="29" xfId="264" applyFont="1" applyFill="1" applyBorder="1" applyAlignment="1">
      <alignment horizontal="center" vertical="center" wrapText="1"/>
    </xf>
    <xf numFmtId="177" fontId="7" fillId="15" borderId="0" xfId="264" applyFont="1" applyFill="1" applyAlignment="1">
      <alignment horizontal="center" vertical="center" wrapText="1"/>
    </xf>
    <xf numFmtId="210" fontId="42" fillId="15" borderId="0" xfId="264" applyNumberFormat="1" applyFont="1" applyFill="1" applyAlignment="1">
      <alignment horizontal="center" vertical="center" wrapText="1"/>
    </xf>
    <xf numFmtId="1" fontId="7" fillId="15" borderId="0" xfId="1" applyNumberFormat="1" applyFont="1" applyFill="1" applyAlignment="1">
      <alignment horizontal="left" vertical="center" wrapText="1"/>
    </xf>
    <xf numFmtId="177" fontId="42" fillId="15" borderId="29" xfId="264" applyFont="1" applyFill="1" applyBorder="1" applyAlignment="1">
      <alignment horizontal="center" vertical="center" wrapText="1"/>
    </xf>
    <xf numFmtId="177" fontId="7" fillId="15" borderId="29" xfId="264" applyFont="1" applyFill="1" applyBorder="1" applyAlignment="1">
      <alignment vertical="center" wrapText="1"/>
    </xf>
    <xf numFmtId="177" fontId="42" fillId="15" borderId="0" xfId="264" applyFont="1" applyFill="1" applyAlignment="1">
      <alignment horizontal="center" vertical="center" wrapText="1"/>
    </xf>
    <xf numFmtId="10" fontId="7" fillId="15" borderId="0" xfId="264" applyNumberFormat="1" applyFont="1" applyFill="1" applyAlignment="1">
      <alignment vertical="center"/>
    </xf>
    <xf numFmtId="9" fontId="10" fillId="15" borderId="0" xfId="264" applyNumberFormat="1" applyFont="1" applyFill="1" applyAlignment="1">
      <alignment horizontal="center" vertical="center" wrapText="1"/>
    </xf>
    <xf numFmtId="212" fontId="10" fillId="15" borderId="0" xfId="264" applyNumberFormat="1" applyFont="1" applyFill="1" applyAlignment="1">
      <alignment horizontal="center" vertical="center" wrapText="1"/>
    </xf>
    <xf numFmtId="9" fontId="7" fillId="15" borderId="0" xfId="264" applyNumberFormat="1" applyFont="1" applyFill="1" applyAlignment="1">
      <alignment horizontal="center" vertical="center" wrapText="1"/>
    </xf>
    <xf numFmtId="9" fontId="7" fillId="15" borderId="0" xfId="3" applyFont="1" applyFill="1" applyAlignment="1">
      <alignment horizontal="center" vertical="center" wrapText="1"/>
    </xf>
    <xf numFmtId="9" fontId="10" fillId="15" borderId="32" xfId="264" applyNumberFormat="1" applyFont="1" applyFill="1" applyBorder="1" applyAlignment="1">
      <alignment horizontal="center" vertical="center" wrapText="1"/>
    </xf>
    <xf numFmtId="177" fontId="7" fillId="15" borderId="32" xfId="264" applyFont="1" applyFill="1" applyBorder="1" applyAlignment="1">
      <alignment horizontal="center" vertical="center" wrapText="1"/>
    </xf>
    <xf numFmtId="177" fontId="7" fillId="15" borderId="32" xfId="264" applyFont="1" applyFill="1" applyBorder="1" applyAlignment="1">
      <alignment horizontal="center" vertical="center"/>
    </xf>
    <xf numFmtId="177" fontId="7" fillId="15" borderId="22" xfId="264" applyFont="1" applyFill="1" applyBorder="1" applyAlignment="1">
      <alignment horizontal="center" vertical="center" wrapText="1"/>
    </xf>
    <xf numFmtId="177" fontId="7" fillId="2" borderId="24" xfId="288" applyFont="1" applyFill="1" applyBorder="1" applyAlignment="1">
      <alignment vertical="center"/>
    </xf>
    <xf numFmtId="177" fontId="7" fillId="2" borderId="25" xfId="288" applyFont="1" applyFill="1" applyBorder="1" applyAlignment="1">
      <alignment vertical="center"/>
    </xf>
    <xf numFmtId="210" fontId="10" fillId="2" borderId="25" xfId="376" applyNumberFormat="1" applyFont="1" applyFill="1" applyBorder="1" applyAlignment="1">
      <alignment horizontal="right" vertical="center"/>
    </xf>
    <xf numFmtId="1" fontId="3" fillId="2" borderId="25" xfId="1" applyNumberFormat="1" applyFont="1" applyFill="1" applyBorder="1" applyAlignment="1">
      <alignment horizontal="center" vertical="center" wrapText="1"/>
    </xf>
    <xf numFmtId="209" fontId="3" fillId="2" borderId="25" xfId="376" applyNumberFormat="1" applyFill="1" applyBorder="1" applyAlignment="1">
      <alignment horizontal="center" vertical="center" wrapText="1"/>
    </xf>
    <xf numFmtId="1" fontId="3" fillId="2" borderId="25" xfId="376" applyNumberFormat="1" applyFill="1" applyBorder="1" applyAlignment="1">
      <alignment vertical="center" wrapText="1"/>
    </xf>
    <xf numFmtId="213" fontId="3" fillId="2" borderId="25" xfId="376" applyNumberFormat="1" applyFill="1" applyBorder="1" applyAlignment="1">
      <alignment vertical="center" wrapText="1"/>
    </xf>
    <xf numFmtId="177" fontId="7" fillId="2" borderId="25" xfId="376" applyFont="1" applyFill="1" applyBorder="1" applyAlignment="1">
      <alignment vertical="center" wrapText="1"/>
    </xf>
    <xf numFmtId="177" fontId="3" fillId="2" borderId="25" xfId="376" applyFill="1" applyBorder="1" applyAlignment="1">
      <alignment vertical="center" wrapText="1"/>
    </xf>
    <xf numFmtId="197" fontId="3" fillId="2" borderId="25" xfId="376" applyNumberFormat="1" applyFill="1" applyBorder="1" applyAlignment="1">
      <alignment vertical="center" wrapText="1"/>
    </xf>
    <xf numFmtId="213" fontId="43" fillId="2" borderId="25" xfId="376" applyNumberFormat="1" applyFont="1" applyFill="1" applyBorder="1" applyAlignment="1">
      <alignment horizontal="center" vertical="center"/>
    </xf>
    <xf numFmtId="9" fontId="3" fillId="2" borderId="25" xfId="3" applyFont="1" applyFill="1" applyBorder="1" applyAlignment="1">
      <alignment vertical="center" wrapText="1"/>
    </xf>
    <xf numFmtId="177" fontId="10" fillId="2" borderId="58" xfId="264" applyFont="1" applyFill="1" applyBorder="1" applyAlignment="1">
      <alignment horizontal="center" vertical="center"/>
    </xf>
    <xf numFmtId="177" fontId="3" fillId="2" borderId="31" xfId="376" applyFill="1" applyBorder="1" applyAlignment="1">
      <alignment vertical="center" wrapText="1"/>
    </xf>
    <xf numFmtId="213" fontId="3" fillId="2" borderId="31" xfId="376" applyNumberFormat="1" applyFill="1" applyBorder="1" applyAlignment="1">
      <alignment vertical="center" wrapText="1"/>
    </xf>
    <xf numFmtId="0" fontId="3" fillId="2" borderId="22" xfId="376" applyNumberFormat="1" applyFill="1" applyBorder="1" applyAlignment="1">
      <alignment vertical="center" wrapText="1"/>
    </xf>
    <xf numFmtId="210" fontId="3" fillId="2" borderId="22" xfId="376" applyNumberFormat="1" applyFill="1" applyBorder="1" applyAlignment="1">
      <alignment vertical="center" wrapText="1"/>
    </xf>
    <xf numFmtId="9" fontId="3" fillId="0" borderId="0" xfId="317" applyFont="1" applyFill="1" applyAlignment="1">
      <alignment vertical="center" wrapText="1"/>
    </xf>
    <xf numFmtId="177" fontId="10" fillId="24" borderId="58" xfId="264" applyFont="1" applyFill="1" applyBorder="1" applyAlignment="1">
      <alignment horizontal="center" vertical="center"/>
    </xf>
    <xf numFmtId="177" fontId="3" fillId="10" borderId="23" xfId="285" applyFont="1" applyFill="1" applyBorder="1" applyAlignment="1">
      <alignment horizontal="left" wrapText="1"/>
    </xf>
    <xf numFmtId="177" fontId="3" fillId="10" borderId="22" xfId="285" applyFont="1" applyFill="1" applyBorder="1" applyAlignment="1">
      <alignment horizontal="center" vertical="center" wrapText="1"/>
    </xf>
    <xf numFmtId="177" fontId="3" fillId="10" borderId="22" xfId="285" applyFont="1" applyFill="1" applyBorder="1" applyAlignment="1">
      <alignment horizontal="center" wrapText="1"/>
    </xf>
    <xf numFmtId="210" fontId="36" fillId="0" borderId="22" xfId="264" applyNumberFormat="1" applyFont="1" applyBorder="1" applyAlignment="1">
      <alignment vertical="center" wrapText="1"/>
    </xf>
    <xf numFmtId="1" fontId="43" fillId="0" borderId="22" xfId="1" applyNumberFormat="1" applyFont="1" applyFill="1" applyBorder="1" applyAlignment="1">
      <alignment horizontal="center" vertical="center" wrapText="1"/>
    </xf>
    <xf numFmtId="209" fontId="36" fillId="0" borderId="22" xfId="264" applyNumberFormat="1" applyFont="1" applyBorder="1" applyAlignment="1">
      <alignment vertical="center"/>
    </xf>
    <xf numFmtId="3" fontId="36" fillId="0" borderId="22" xfId="264" applyNumberFormat="1" applyFont="1" applyBorder="1" applyAlignment="1">
      <alignment vertical="center"/>
    </xf>
    <xf numFmtId="177" fontId="3" fillId="0" borderId="22" xfId="264" applyFont="1" applyBorder="1" applyAlignment="1">
      <alignment vertical="center" wrapText="1"/>
    </xf>
    <xf numFmtId="177" fontId="45" fillId="10" borderId="22" xfId="0" applyFont="1" applyFill="1" applyBorder="1" applyAlignment="1">
      <alignment horizontal="center" vertical="center" wrapText="1"/>
    </xf>
    <xf numFmtId="197" fontId="3" fillId="0" borderId="22" xfId="288" applyNumberFormat="1" applyBorder="1" applyAlignment="1">
      <alignment vertical="center"/>
    </xf>
    <xf numFmtId="179" fontId="36" fillId="0" borderId="22" xfId="264" applyNumberFormat="1" applyFont="1" applyBorder="1" applyAlignment="1">
      <alignment vertical="center"/>
    </xf>
    <xf numFmtId="179" fontId="3" fillId="0" borderId="22" xfId="264" applyNumberFormat="1" applyFont="1" applyBorder="1" applyAlignment="1">
      <alignment vertical="center"/>
    </xf>
    <xf numFmtId="179" fontId="3" fillId="10" borderId="22" xfId="0" applyNumberFormat="1" applyFont="1" applyFill="1" applyBorder="1" applyAlignment="1">
      <alignment vertical="center"/>
    </xf>
    <xf numFmtId="210" fontId="36" fillId="0" borderId="22" xfId="192" applyNumberFormat="1" applyFont="1" applyFill="1" applyBorder="1" applyAlignment="1">
      <alignment vertical="center"/>
    </xf>
    <xf numFmtId="210" fontId="36" fillId="0" borderId="22" xfId="264" applyNumberFormat="1" applyFont="1" applyBorder="1" applyAlignment="1">
      <alignment vertical="center"/>
    </xf>
    <xf numFmtId="9" fontId="3" fillId="0" borderId="22" xfId="3" applyFont="1" applyFill="1" applyBorder="1" applyAlignment="1">
      <alignment horizontal="center" vertical="center"/>
    </xf>
    <xf numFmtId="210" fontId="42" fillId="25" borderId="22" xfId="184" applyNumberFormat="1" applyFont="1" applyFill="1" applyBorder="1" applyAlignment="1">
      <alignment horizontal="center" vertical="center"/>
    </xf>
    <xf numFmtId="177" fontId="3" fillId="0" borderId="22" xfId="184" applyNumberFormat="1" applyFont="1" applyFill="1" applyBorder="1" applyAlignment="1">
      <alignment vertical="center"/>
    </xf>
    <xf numFmtId="10" fontId="3" fillId="0" borderId="22" xfId="264" applyNumberFormat="1" applyFont="1" applyBorder="1" applyAlignment="1">
      <alignment vertical="center"/>
    </xf>
    <xf numFmtId="3" fontId="33" fillId="0" borderId="22" xfId="264" applyNumberFormat="1" applyFont="1" applyBorder="1" applyAlignment="1">
      <alignment vertical="center"/>
    </xf>
    <xf numFmtId="214" fontId="3" fillId="0" borderId="22" xfId="264" applyNumberFormat="1" applyFont="1" applyBorder="1" applyAlignment="1">
      <alignment vertical="center"/>
    </xf>
    <xf numFmtId="177" fontId="3" fillId="10" borderId="59" xfId="285" applyFont="1" applyFill="1" applyBorder="1" applyAlignment="1">
      <alignment horizontal="left" wrapText="1"/>
    </xf>
    <xf numFmtId="177" fontId="3" fillId="10" borderId="55" xfId="285" applyFont="1" applyFill="1" applyBorder="1" applyAlignment="1">
      <alignment horizontal="center" vertical="center" wrapText="1"/>
    </xf>
    <xf numFmtId="177" fontId="3" fillId="10" borderId="55" xfId="285" applyFont="1" applyFill="1" applyBorder="1" applyAlignment="1">
      <alignment horizontal="center" wrapText="1"/>
    </xf>
    <xf numFmtId="210" fontId="36" fillId="0" borderId="55" xfId="264" applyNumberFormat="1" applyFont="1" applyBorder="1" applyAlignment="1">
      <alignment vertical="center" wrapText="1"/>
    </xf>
    <xf numFmtId="1" fontId="43" fillId="0" borderId="55" xfId="1" applyNumberFormat="1" applyFont="1" applyFill="1" applyBorder="1" applyAlignment="1">
      <alignment horizontal="center" vertical="center" wrapText="1"/>
    </xf>
    <xf numFmtId="209" fontId="36" fillId="0" borderId="55" xfId="264" applyNumberFormat="1" applyFont="1" applyBorder="1" applyAlignment="1">
      <alignment vertical="center"/>
    </xf>
    <xf numFmtId="3" fontId="36" fillId="0" borderId="55" xfId="264" applyNumberFormat="1" applyFont="1" applyBorder="1" applyAlignment="1">
      <alignment vertical="center"/>
    </xf>
    <xf numFmtId="177" fontId="3" fillId="0" borderId="55" xfId="264" applyFont="1" applyBorder="1" applyAlignment="1">
      <alignment vertical="center" wrapText="1"/>
    </xf>
    <xf numFmtId="177" fontId="45" fillId="10" borderId="55" xfId="0" applyFont="1" applyFill="1" applyBorder="1" applyAlignment="1">
      <alignment horizontal="center" vertical="center" wrapText="1"/>
    </xf>
    <xf numFmtId="197" fontId="3" fillId="0" borderId="55" xfId="288" applyNumberFormat="1" applyBorder="1" applyAlignment="1">
      <alignment vertical="center"/>
    </xf>
    <xf numFmtId="179" fontId="36" fillId="0" borderId="55" xfId="264" applyNumberFormat="1" applyFont="1" applyBorder="1" applyAlignment="1">
      <alignment vertical="center"/>
    </xf>
    <xf numFmtId="179" fontId="3" fillId="0" borderId="55" xfId="264" applyNumberFormat="1" applyFont="1" applyBorder="1" applyAlignment="1">
      <alignment vertical="center"/>
    </xf>
    <xf numFmtId="179" fontId="3" fillId="10" borderId="55" xfId="0" applyNumberFormat="1" applyFont="1" applyFill="1" applyBorder="1" applyAlignment="1">
      <alignment vertical="center"/>
    </xf>
    <xf numFmtId="210" fontId="36" fillId="0" borderId="55" xfId="192" applyNumberFormat="1" applyFont="1" applyFill="1" applyBorder="1" applyAlignment="1">
      <alignment vertical="center"/>
    </xf>
    <xf numFmtId="210" fontId="36" fillId="0" borderId="55" xfId="264" applyNumberFormat="1" applyFont="1" applyBorder="1" applyAlignment="1">
      <alignment vertical="center"/>
    </xf>
    <xf numFmtId="9" fontId="3" fillId="0" borderId="55" xfId="3" applyFont="1" applyFill="1" applyBorder="1" applyAlignment="1">
      <alignment horizontal="center" vertical="center"/>
    </xf>
    <xf numFmtId="210" fontId="42" fillId="25" borderId="55" xfId="184" applyNumberFormat="1" applyFont="1" applyFill="1" applyBorder="1" applyAlignment="1">
      <alignment horizontal="center" vertical="center"/>
    </xf>
    <xf numFmtId="177" fontId="3" fillId="0" borderId="55" xfId="184" applyNumberFormat="1" applyFont="1" applyFill="1" applyBorder="1" applyAlignment="1">
      <alignment vertical="center"/>
    </xf>
    <xf numFmtId="10" fontId="3" fillId="0" borderId="55" xfId="264" applyNumberFormat="1" applyFont="1" applyBorder="1" applyAlignment="1">
      <alignment vertical="center"/>
    </xf>
    <xf numFmtId="3" fontId="33" fillId="0" borderId="55" xfId="264" applyNumberFormat="1" applyFont="1" applyBorder="1" applyAlignment="1">
      <alignment vertical="center"/>
    </xf>
    <xf numFmtId="214" fontId="3" fillId="0" borderId="55" xfId="264" applyNumberFormat="1" applyFont="1" applyBorder="1" applyAlignment="1">
      <alignment vertical="center"/>
    </xf>
    <xf numFmtId="177" fontId="3" fillId="10" borderId="57" xfId="285" applyFont="1" applyFill="1" applyBorder="1" applyAlignment="1">
      <alignment horizontal="left" wrapText="1"/>
    </xf>
    <xf numFmtId="177" fontId="3" fillId="10" borderId="32" xfId="285" applyFont="1" applyFill="1" applyBorder="1" applyAlignment="1">
      <alignment horizontal="center" vertical="center" wrapText="1"/>
    </xf>
    <xf numFmtId="177" fontId="3" fillId="10" borderId="32" xfId="285" applyFont="1" applyFill="1" applyBorder="1" applyAlignment="1">
      <alignment horizontal="center" wrapText="1"/>
    </xf>
    <xf numFmtId="210" fontId="36" fillId="0" borderId="32" xfId="264" applyNumberFormat="1" applyFont="1" applyBorder="1" applyAlignment="1">
      <alignment vertical="center" wrapText="1"/>
    </xf>
    <xf numFmtId="1" fontId="43" fillId="0" borderId="32" xfId="1" applyNumberFormat="1" applyFont="1" applyFill="1" applyBorder="1" applyAlignment="1">
      <alignment horizontal="center" vertical="center" wrapText="1"/>
    </xf>
    <xf numFmtId="209" fontId="36" fillId="0" borderId="32" xfId="264" applyNumberFormat="1" applyFont="1" applyBorder="1" applyAlignment="1">
      <alignment vertical="center"/>
    </xf>
    <xf numFmtId="3" fontId="36" fillId="0" borderId="32" xfId="264" applyNumberFormat="1" applyFont="1" applyBorder="1" applyAlignment="1">
      <alignment vertical="center"/>
    </xf>
    <xf numFmtId="177" fontId="3" fillId="0" borderId="32" xfId="264" applyFont="1" applyBorder="1" applyAlignment="1">
      <alignment vertical="center" wrapText="1"/>
    </xf>
    <xf numFmtId="177" fontId="45" fillId="10" borderId="32" xfId="0" applyFont="1" applyFill="1" applyBorder="1" applyAlignment="1">
      <alignment horizontal="center" vertical="center" wrapText="1"/>
    </xf>
    <xf numFmtId="197" fontId="3" fillId="0" borderId="32" xfId="288" applyNumberFormat="1" applyBorder="1" applyAlignment="1">
      <alignment vertical="center"/>
    </xf>
    <xf numFmtId="179" fontId="36" fillId="0" borderId="32" xfId="264" applyNumberFormat="1" applyFont="1" applyBorder="1" applyAlignment="1">
      <alignment vertical="center"/>
    </xf>
    <xf numFmtId="179" fontId="3" fillId="0" borderId="32" xfId="264" applyNumberFormat="1" applyFont="1" applyBorder="1" applyAlignment="1">
      <alignment vertical="center"/>
    </xf>
    <xf numFmtId="179" fontId="3" fillId="10" borderId="32" xfId="0" applyNumberFormat="1" applyFont="1" applyFill="1" applyBorder="1" applyAlignment="1">
      <alignment vertical="center"/>
    </xf>
    <xf numFmtId="210" fontId="36" fillId="0" borderId="32" xfId="192" applyNumberFormat="1" applyFont="1" applyFill="1" applyBorder="1" applyAlignment="1">
      <alignment vertical="center"/>
    </xf>
    <xf numFmtId="210" fontId="36" fillId="0" borderId="32" xfId="264" applyNumberFormat="1" applyFont="1" applyBorder="1" applyAlignment="1">
      <alignment vertical="center"/>
    </xf>
    <xf numFmtId="9" fontId="3" fillId="0" borderId="32" xfId="3" applyFont="1" applyFill="1" applyBorder="1" applyAlignment="1">
      <alignment horizontal="center" vertical="center"/>
    </xf>
    <xf numFmtId="210" fontId="42" fillId="25" borderId="32" xfId="184" applyNumberFormat="1" applyFont="1" applyFill="1" applyBorder="1" applyAlignment="1">
      <alignment horizontal="center" vertical="center"/>
    </xf>
    <xf numFmtId="177" fontId="3" fillId="0" borderId="32" xfId="184" applyNumberFormat="1" applyFont="1" applyFill="1" applyBorder="1" applyAlignment="1">
      <alignment vertical="center"/>
    </xf>
    <xf numFmtId="10" fontId="3" fillId="0" borderId="32" xfId="264" applyNumberFormat="1" applyFont="1" applyBorder="1" applyAlignment="1">
      <alignment vertical="center"/>
    </xf>
    <xf numFmtId="3" fontId="33" fillId="0" borderId="32" xfId="264" applyNumberFormat="1" applyFont="1" applyBorder="1" applyAlignment="1">
      <alignment vertical="center"/>
    </xf>
    <xf numFmtId="214" fontId="3" fillId="0" borderId="32" xfId="264" applyNumberFormat="1" applyFont="1" applyBorder="1" applyAlignment="1">
      <alignment vertical="center"/>
    </xf>
    <xf numFmtId="177" fontId="10" fillId="0" borderId="0" xfId="288" applyFont="1" applyAlignment="1">
      <alignment horizontal="center" vertical="center" wrapText="1"/>
    </xf>
    <xf numFmtId="177" fontId="44" fillId="0" borderId="0" xfId="288" applyFont="1" applyAlignment="1">
      <alignment horizontal="center" vertical="center" wrapText="1"/>
    </xf>
    <xf numFmtId="177" fontId="3" fillId="10" borderId="0" xfId="285" applyFont="1" applyFill="1" applyAlignment="1">
      <alignment horizontal="left" wrapText="1"/>
    </xf>
    <xf numFmtId="0" fontId="6" fillId="0" borderId="0" xfId="452" applyFill="1"/>
    <xf numFmtId="177" fontId="3" fillId="10" borderId="0" xfId="285" applyFont="1" applyFill="1" applyAlignment="1">
      <alignment horizontal="center" wrapText="1"/>
    </xf>
    <xf numFmtId="210" fontId="36" fillId="0" borderId="0" xfId="264" applyNumberFormat="1" applyFont="1" applyAlignment="1">
      <alignment vertical="center" wrapText="1"/>
    </xf>
    <xf numFmtId="1" fontId="43" fillId="0" borderId="0" xfId="1" applyNumberFormat="1" applyFont="1" applyFill="1" applyBorder="1" applyAlignment="1">
      <alignment horizontal="center" vertical="center" wrapText="1"/>
    </xf>
    <xf numFmtId="177" fontId="43" fillId="0" borderId="0" xfId="288" applyFont="1" applyAlignment="1">
      <alignment horizontal="center" vertical="center" wrapText="1"/>
    </xf>
    <xf numFmtId="209" fontId="36" fillId="0" borderId="0" xfId="264" applyNumberFormat="1" applyFont="1" applyAlignment="1">
      <alignment vertical="center"/>
    </xf>
    <xf numFmtId="3" fontId="36" fillId="0" borderId="0" xfId="264" applyNumberFormat="1" applyFont="1" applyAlignment="1">
      <alignment vertical="center"/>
    </xf>
    <xf numFmtId="177" fontId="45" fillId="10" borderId="0" xfId="0" applyFont="1" applyFill="1" applyAlignment="1">
      <alignment horizontal="center" vertical="center" wrapText="1"/>
    </xf>
    <xf numFmtId="197" fontId="3" fillId="0" borderId="0" xfId="288" applyNumberFormat="1" applyAlignment="1">
      <alignment vertical="center"/>
    </xf>
    <xf numFmtId="179" fontId="36" fillId="0" borderId="0" xfId="264" applyNumberFormat="1" applyFont="1" applyAlignment="1">
      <alignment vertical="center"/>
    </xf>
    <xf numFmtId="179" fontId="3" fillId="0" borderId="0" xfId="264" applyNumberFormat="1" applyFont="1" applyAlignment="1">
      <alignment vertical="center"/>
    </xf>
    <xf numFmtId="179" fontId="3" fillId="10" borderId="0" xfId="0" applyNumberFormat="1" applyFont="1" applyFill="1" applyAlignment="1">
      <alignment vertical="center"/>
    </xf>
    <xf numFmtId="210" fontId="36" fillId="0" borderId="0" xfId="192" applyNumberFormat="1" applyFont="1" applyFill="1" applyBorder="1" applyAlignment="1">
      <alignment vertical="center"/>
    </xf>
    <xf numFmtId="210" fontId="36" fillId="0" borderId="0" xfId="264" applyNumberFormat="1" applyFont="1" applyAlignment="1">
      <alignment vertical="center"/>
    </xf>
    <xf numFmtId="9" fontId="3" fillId="0" borderId="0" xfId="3" applyFont="1" applyFill="1" applyBorder="1" applyAlignment="1">
      <alignment horizontal="center" vertical="center"/>
    </xf>
    <xf numFmtId="177" fontId="3" fillId="0" borderId="0" xfId="184" applyNumberFormat="1" applyFont="1" applyFill="1" applyBorder="1" applyAlignment="1">
      <alignment vertical="center"/>
    </xf>
    <xf numFmtId="9" fontId="3" fillId="0" borderId="0" xfId="264" applyNumberFormat="1" applyFont="1" applyAlignment="1">
      <alignment vertical="center"/>
    </xf>
    <xf numFmtId="215" fontId="7" fillId="0" borderId="0" xfId="264" applyNumberFormat="1" applyFont="1" applyAlignment="1">
      <alignment vertical="center"/>
    </xf>
    <xf numFmtId="214" fontId="7" fillId="0" borderId="0" xfId="264" applyNumberFormat="1" applyFont="1" applyAlignment="1">
      <alignment vertical="center"/>
    </xf>
    <xf numFmtId="197" fontId="10" fillId="0" borderId="0" xfId="3" applyNumberFormat="1" applyFont="1" applyBorder="1" applyAlignment="1">
      <alignment vertical="center"/>
    </xf>
    <xf numFmtId="177" fontId="7" fillId="24" borderId="25" xfId="288" applyFont="1" applyFill="1" applyBorder="1" applyAlignment="1">
      <alignment horizontal="center" vertical="center"/>
    </xf>
    <xf numFmtId="177" fontId="3" fillId="10" borderId="22" xfId="285" applyFont="1" applyFill="1" applyBorder="1" applyAlignment="1">
      <alignment horizontal="left"/>
    </xf>
    <xf numFmtId="1" fontId="3" fillId="15" borderId="22" xfId="372" applyNumberFormat="1" applyFont="1" applyFill="1" applyBorder="1"/>
    <xf numFmtId="1" fontId="33" fillId="15" borderId="22" xfId="372" applyNumberFormat="1" applyFont="1" applyFill="1" applyBorder="1"/>
    <xf numFmtId="177" fontId="7" fillId="24" borderId="25" xfId="288" applyFont="1" applyFill="1" applyBorder="1" applyAlignment="1">
      <alignment vertical="center"/>
    </xf>
    <xf numFmtId="49" fontId="7" fillId="24" borderId="25" xfId="288" applyNumberFormat="1" applyFont="1" applyFill="1" applyBorder="1" applyAlignment="1">
      <alignment vertical="center"/>
    </xf>
    <xf numFmtId="49" fontId="3" fillId="15" borderId="22" xfId="372" applyNumberFormat="1" applyFont="1" applyFill="1" applyBorder="1"/>
    <xf numFmtId="177" fontId="3" fillId="2" borderId="22" xfId="285" applyFont="1" applyFill="1" applyBorder="1" applyAlignment="1">
      <alignment horizontal="left" wrapText="1"/>
    </xf>
    <xf numFmtId="1" fontId="33" fillId="0" borderId="22" xfId="372" applyNumberFormat="1" applyFont="1" applyBorder="1"/>
    <xf numFmtId="177" fontId="3" fillId="15" borderId="22" xfId="284" applyFont="1" applyFill="1" applyBorder="1" applyAlignment="1">
      <alignment horizontal="left" wrapText="1"/>
    </xf>
    <xf numFmtId="49" fontId="3" fillId="15" borderId="22" xfId="284" applyNumberFormat="1" applyFont="1" applyFill="1" applyBorder="1" applyAlignment="1">
      <alignment horizontal="left" wrapText="1"/>
    </xf>
    <xf numFmtId="1" fontId="33" fillId="2" borderId="22" xfId="372" applyNumberFormat="1" applyFont="1" applyFill="1" applyBorder="1"/>
    <xf numFmtId="177" fontId="3" fillId="16" borderId="22" xfId="0" applyFont="1" applyFill="1" applyBorder="1"/>
    <xf numFmtId="177" fontId="3" fillId="18" borderId="22" xfId="0" applyFont="1" applyFill="1" applyBorder="1"/>
    <xf numFmtId="177" fontId="10" fillId="24" borderId="25" xfId="288" applyFont="1" applyFill="1" applyBorder="1" applyAlignment="1">
      <alignment horizontal="center" vertical="center"/>
    </xf>
    <xf numFmtId="177" fontId="7" fillId="18" borderId="25" xfId="288" applyFont="1" applyFill="1" applyBorder="1" applyAlignment="1">
      <alignment vertical="center"/>
    </xf>
    <xf numFmtId="49" fontId="7" fillId="18" borderId="25" xfId="288" applyNumberFormat="1" applyFont="1" applyFill="1" applyBorder="1" applyAlignment="1">
      <alignment vertical="center"/>
    </xf>
    <xf numFmtId="0" fontId="6" fillId="0" borderId="13" xfId="452" applyBorder="1" applyAlignment="1">
      <alignment wrapText="1"/>
    </xf>
    <xf numFmtId="0" fontId="6" fillId="0" borderId="0" xfId="452" applyAlignment="1">
      <alignment horizontal="center" wrapText="1"/>
    </xf>
    <xf numFmtId="0" fontId="6" fillId="0" borderId="0" xfId="452" applyAlignment="1">
      <alignment wrapText="1"/>
    </xf>
    <xf numFmtId="210" fontId="6" fillId="0" borderId="0" xfId="452" applyNumberFormat="1" applyAlignment="1">
      <alignment wrapText="1"/>
    </xf>
    <xf numFmtId="216" fontId="6" fillId="0" borderId="0" xfId="452" applyNumberFormat="1" applyAlignment="1">
      <alignment wrapText="1"/>
    </xf>
    <xf numFmtId="2" fontId="6" fillId="0" borderId="0" xfId="452" applyNumberFormat="1" applyAlignment="1">
      <alignment wrapText="1"/>
    </xf>
    <xf numFmtId="1" fontId="6" fillId="0" borderId="0" xfId="452" applyNumberFormat="1" applyAlignment="1">
      <alignment wrapText="1"/>
    </xf>
    <xf numFmtId="183" fontId="6" fillId="0" borderId="0" xfId="452" applyNumberFormat="1" applyAlignment="1">
      <alignment wrapText="1"/>
    </xf>
    <xf numFmtId="10" fontId="6" fillId="0" borderId="0" xfId="452" applyNumberFormat="1" applyAlignment="1">
      <alignment wrapText="1"/>
    </xf>
    <xf numFmtId="1" fontId="6" fillId="0" borderId="22" xfId="452" applyNumberFormat="1" applyBorder="1" applyAlignment="1">
      <alignment wrapText="1"/>
    </xf>
    <xf numFmtId="0" fontId="31" fillId="0" borderId="22" xfId="452" applyFont="1" applyBorder="1" applyAlignment="1">
      <alignment horizontal="center" wrapText="1"/>
    </xf>
    <xf numFmtId="0" fontId="31" fillId="24" borderId="22" xfId="452" applyFont="1" applyFill="1" applyBorder="1" applyAlignment="1">
      <alignment horizontal="center" wrapText="1"/>
    </xf>
    <xf numFmtId="0" fontId="32" fillId="24" borderId="22" xfId="452" applyFont="1" applyFill="1" applyBorder="1" applyAlignment="1">
      <alignment horizontal="center" wrapText="1"/>
    </xf>
    <xf numFmtId="0" fontId="32" fillId="2" borderId="22" xfId="452" applyFont="1" applyFill="1" applyBorder="1" applyAlignment="1">
      <alignment horizontal="center" wrapText="1"/>
    </xf>
    <xf numFmtId="0" fontId="31" fillId="2" borderId="22" xfId="452" applyFont="1" applyFill="1" applyBorder="1" applyAlignment="1">
      <alignment horizontal="center" wrapText="1"/>
    </xf>
    <xf numFmtId="2" fontId="42" fillId="20" borderId="22" xfId="450" applyNumberFormat="1" applyFont="1" applyFill="1" applyBorder="1" applyAlignment="1">
      <alignment wrapText="1"/>
    </xf>
    <xf numFmtId="210" fontId="31" fillId="16" borderId="23" xfId="452" applyNumberFormat="1" applyFont="1" applyFill="1" applyBorder="1" applyAlignment="1">
      <alignment horizontal="center" wrapText="1"/>
    </xf>
    <xf numFmtId="0" fontId="32" fillId="0" borderId="22" xfId="452" applyFont="1" applyBorder="1" applyAlignment="1">
      <alignment horizontal="center" wrapText="1"/>
    </xf>
    <xf numFmtId="216" fontId="31" fillId="0" borderId="22" xfId="452" applyNumberFormat="1" applyFont="1" applyBorder="1" applyAlignment="1">
      <alignment horizontal="center" wrapText="1"/>
    </xf>
    <xf numFmtId="2" fontId="31" fillId="0" borderId="22" xfId="452" applyNumberFormat="1" applyFont="1" applyBorder="1" applyAlignment="1">
      <alignment horizontal="center" wrapText="1"/>
    </xf>
    <xf numFmtId="1" fontId="31" fillId="0" borderId="22" xfId="452" applyNumberFormat="1" applyFont="1" applyBorder="1" applyAlignment="1">
      <alignment horizontal="center" wrapText="1"/>
    </xf>
    <xf numFmtId="183" fontId="42" fillId="0" borderId="22" xfId="450" applyNumberFormat="1" applyFont="1" applyBorder="1" applyAlignment="1">
      <alignment wrapText="1"/>
    </xf>
    <xf numFmtId="2" fontId="7" fillId="0" borderId="22" xfId="450" applyNumberFormat="1" applyFont="1" applyBorder="1" applyAlignment="1">
      <alignment wrapText="1"/>
    </xf>
    <xf numFmtId="1" fontId="42" fillId="0" borderId="22" xfId="450" applyNumberFormat="1" applyFont="1" applyBorder="1" applyAlignment="1">
      <alignment wrapText="1"/>
    </xf>
    <xf numFmtId="210" fontId="42" fillId="0" borderId="22" xfId="450" applyNumberFormat="1" applyFont="1" applyBorder="1" applyAlignment="1">
      <alignment wrapText="1"/>
    </xf>
    <xf numFmtId="10" fontId="31" fillId="0" borderId="22" xfId="452" applyNumberFormat="1" applyFont="1" applyBorder="1" applyAlignment="1">
      <alignment horizontal="center" wrapText="1"/>
    </xf>
    <xf numFmtId="210" fontId="42" fillId="2" borderId="22" xfId="450" applyNumberFormat="1" applyFont="1" applyFill="1" applyBorder="1" applyAlignment="1">
      <alignment wrapText="1"/>
    </xf>
    <xf numFmtId="210" fontId="42" fillId="23" borderId="22" xfId="450" applyNumberFormat="1" applyFont="1" applyFill="1" applyBorder="1" applyAlignment="1">
      <alignment wrapText="1"/>
    </xf>
    <xf numFmtId="10" fontId="42" fillId="23" borderId="22" xfId="450" applyNumberFormat="1" applyFont="1" applyFill="1" applyBorder="1" applyAlignment="1">
      <alignment wrapText="1"/>
    </xf>
    <xf numFmtId="210" fontId="7" fillId="7" borderId="22" xfId="450" applyNumberFormat="1" applyFont="1" applyFill="1" applyBorder="1" applyAlignment="1">
      <alignment wrapText="1"/>
    </xf>
    <xf numFmtId="210" fontId="31" fillId="23" borderId="22" xfId="452" applyNumberFormat="1" applyFont="1" applyFill="1" applyBorder="1" applyAlignment="1">
      <alignment horizontal="center" wrapText="1"/>
    </xf>
    <xf numFmtId="0" fontId="6" fillId="0" borderId="23" xfId="452" applyBorder="1" applyAlignment="1">
      <alignment horizontal="center" wrapText="1"/>
    </xf>
    <xf numFmtId="0" fontId="6" fillId="0" borderId="22" xfId="452" applyBorder="1" applyAlignment="1">
      <alignment wrapText="1"/>
    </xf>
    <xf numFmtId="0" fontId="6" fillId="0" borderId="22" xfId="452" applyBorder="1"/>
    <xf numFmtId="217" fontId="6" fillId="0" borderId="22" xfId="452" applyNumberFormat="1" applyFont="1" applyBorder="1"/>
    <xf numFmtId="217" fontId="6" fillId="0" borderId="22" xfId="452" applyNumberFormat="1" applyBorder="1"/>
    <xf numFmtId="0" fontId="6" fillId="2" borderId="22" xfId="452" applyFont="1" applyFill="1" applyBorder="1" applyAlignment="1">
      <alignment wrapText="1"/>
    </xf>
    <xf numFmtId="0" fontId="6" fillId="2" borderId="22" xfId="0" applyNumberFormat="1" applyFont="1" applyFill="1" applyBorder="1" applyAlignment="1">
      <alignment wrapText="1"/>
    </xf>
    <xf numFmtId="2" fontId="6" fillId="28" borderId="22" xfId="0" applyNumberFormat="1" applyFont="1" applyFill="1" applyBorder="1" applyAlignment="1">
      <alignment wrapText="1"/>
    </xf>
    <xf numFmtId="210" fontId="6" fillId="0" borderId="32" xfId="452" applyNumberFormat="1" applyBorder="1" applyAlignment="1">
      <alignment horizontal="right" wrapText="1"/>
    </xf>
    <xf numFmtId="216" fontId="6" fillId="0" borderId="22" xfId="452" applyNumberFormat="1" applyBorder="1" applyAlignment="1">
      <alignment wrapText="1"/>
    </xf>
    <xf numFmtId="2" fontId="6" fillId="0" borderId="22" xfId="452" applyNumberFormat="1" applyBorder="1" applyAlignment="1">
      <alignment wrapText="1"/>
    </xf>
    <xf numFmtId="183" fontId="6" fillId="28" borderId="22" xfId="452" applyNumberFormat="1" applyFill="1" applyBorder="1" applyAlignment="1">
      <alignment wrapText="1"/>
    </xf>
    <xf numFmtId="2" fontId="6" fillId="0" borderId="22" xfId="452" applyNumberFormat="1" applyBorder="1"/>
    <xf numFmtId="1" fontId="6" fillId="28" borderId="22" xfId="452" applyNumberFormat="1" applyFill="1" applyBorder="1"/>
    <xf numFmtId="3" fontId="6" fillId="0" borderId="22" xfId="452" applyNumberFormat="1" applyBorder="1"/>
    <xf numFmtId="210" fontId="6" fillId="28" borderId="22" xfId="452" applyNumberFormat="1" applyFill="1" applyBorder="1" applyAlignment="1">
      <alignment wrapText="1"/>
    </xf>
    <xf numFmtId="197" fontId="6" fillId="0" borderId="22" xfId="452" applyNumberFormat="1" applyBorder="1" applyAlignment="1">
      <alignment wrapText="1"/>
    </xf>
    <xf numFmtId="10" fontId="6" fillId="0" borderId="22" xfId="452" applyNumberFormat="1" applyBorder="1"/>
    <xf numFmtId="210" fontId="6" fillId="28" borderId="22" xfId="452" applyNumberFormat="1" applyFill="1" applyBorder="1"/>
    <xf numFmtId="10" fontId="6" fillId="28" borderId="22" xfId="453" applyNumberFormat="1" applyFont="1" applyFill="1" applyBorder="1" applyAlignment="1"/>
    <xf numFmtId="210" fontId="6" fillId="0" borderId="22" xfId="452" applyNumberFormat="1" applyBorder="1"/>
    <xf numFmtId="2" fontId="3" fillId="0" borderId="22" xfId="184" applyNumberFormat="1" applyFont="1" applyFill="1" applyBorder="1" applyAlignment="1">
      <alignment vertical="center"/>
    </xf>
    <xf numFmtId="1" fontId="6" fillId="0" borderId="22" xfId="452" applyNumberFormat="1" applyBorder="1"/>
    <xf numFmtId="210" fontId="6" fillId="0" borderId="22" xfId="452" applyNumberFormat="1" applyBorder="1" applyAlignment="1">
      <alignment horizontal="right" wrapText="1"/>
    </xf>
    <xf numFmtId="0" fontId="6" fillId="0" borderId="59" xfId="452" applyBorder="1" applyAlignment="1">
      <alignment horizontal="center" wrapText="1"/>
    </xf>
    <xf numFmtId="0" fontId="6" fillId="0" borderId="55" xfId="452" applyBorder="1" applyAlignment="1">
      <alignment wrapText="1"/>
    </xf>
    <xf numFmtId="0" fontId="6" fillId="0" borderId="55" xfId="452" applyBorder="1"/>
    <xf numFmtId="217" fontId="6" fillId="0" borderId="55" xfId="452" applyNumberFormat="1" applyFont="1" applyBorder="1"/>
    <xf numFmtId="217" fontId="6" fillId="0" borderId="55" xfId="452" applyNumberFormat="1" applyBorder="1"/>
    <xf numFmtId="0" fontId="6" fillId="2" borderId="55" xfId="452" applyFont="1" applyFill="1" applyBorder="1" applyAlignment="1">
      <alignment wrapText="1"/>
    </xf>
    <xf numFmtId="0" fontId="6" fillId="2" borderId="55" xfId="0" applyNumberFormat="1" applyFont="1" applyFill="1" applyBorder="1" applyAlignment="1">
      <alignment wrapText="1"/>
    </xf>
    <xf numFmtId="2" fontId="6" fillId="28" borderId="55" xfId="0" applyNumberFormat="1" applyFont="1" applyFill="1" applyBorder="1" applyAlignment="1">
      <alignment wrapText="1"/>
    </xf>
    <xf numFmtId="210" fontId="6" fillId="0" borderId="55" xfId="452" applyNumberFormat="1" applyBorder="1" applyAlignment="1">
      <alignment horizontal="right" wrapText="1"/>
    </xf>
    <xf numFmtId="216" fontId="6" fillId="0" borderId="55" xfId="452" applyNumberFormat="1" applyBorder="1" applyAlignment="1">
      <alignment wrapText="1"/>
    </xf>
    <xf numFmtId="2" fontId="6" fillId="0" borderId="55" xfId="452" applyNumberFormat="1" applyBorder="1" applyAlignment="1">
      <alignment wrapText="1"/>
    </xf>
    <xf numFmtId="1" fontId="6" fillId="0" borderId="55" xfId="452" applyNumberFormat="1" applyBorder="1" applyAlignment="1">
      <alignment wrapText="1"/>
    </xf>
    <xf numFmtId="183" fontId="6" fillId="28" borderId="55" xfId="452" applyNumberFormat="1" applyFill="1" applyBorder="1" applyAlignment="1">
      <alignment wrapText="1"/>
    </xf>
    <xf numFmtId="2" fontId="6" fillId="0" borderId="55" xfId="452" applyNumberFormat="1" applyBorder="1"/>
    <xf numFmtId="1" fontId="6" fillId="28" borderId="55" xfId="452" applyNumberFormat="1" applyFill="1" applyBorder="1"/>
    <xf numFmtId="3" fontId="6" fillId="0" borderId="55" xfId="452" applyNumberFormat="1" applyBorder="1"/>
    <xf numFmtId="210" fontId="6" fillId="28" borderId="55" xfId="452" applyNumberFormat="1" applyFill="1" applyBorder="1" applyAlignment="1">
      <alignment wrapText="1"/>
    </xf>
    <xf numFmtId="197" fontId="6" fillId="0" borderId="55" xfId="452" applyNumberFormat="1" applyBorder="1" applyAlignment="1">
      <alignment wrapText="1"/>
    </xf>
    <xf numFmtId="10" fontId="6" fillId="0" borderId="55" xfId="452" applyNumberFormat="1" applyBorder="1"/>
    <xf numFmtId="210" fontId="6" fillId="28" borderId="55" xfId="452" applyNumberFormat="1" applyFill="1" applyBorder="1"/>
    <xf numFmtId="10" fontId="6" fillId="28" borderId="55" xfId="453" applyNumberFormat="1" applyFont="1" applyFill="1" applyBorder="1" applyAlignment="1"/>
    <xf numFmtId="210" fontId="6" fillId="0" borderId="55" xfId="452" applyNumberFormat="1" applyBorder="1"/>
    <xf numFmtId="2" fontId="3" fillId="0" borderId="55" xfId="184" applyNumberFormat="1" applyFont="1" applyFill="1" applyBorder="1" applyAlignment="1">
      <alignment vertical="center"/>
    </xf>
    <xf numFmtId="1" fontId="6" fillId="0" borderId="55" xfId="452" applyNumberFormat="1" applyBorder="1"/>
    <xf numFmtId="0" fontId="6" fillId="0" borderId="57" xfId="452" applyBorder="1" applyAlignment="1">
      <alignment horizontal="center" wrapText="1"/>
    </xf>
    <xf numFmtId="0" fontId="6" fillId="0" borderId="32" xfId="452" applyBorder="1" applyAlignment="1">
      <alignment wrapText="1"/>
    </xf>
    <xf numFmtId="0" fontId="6" fillId="0" borderId="32" xfId="452" applyBorder="1"/>
    <xf numFmtId="217" fontId="6" fillId="0" borderId="32" xfId="452" applyNumberFormat="1" applyFont="1" applyBorder="1"/>
    <xf numFmtId="217" fontId="6" fillId="0" borderId="32" xfId="452" applyNumberFormat="1" applyBorder="1"/>
    <xf numFmtId="0" fontId="6" fillId="2" borderId="32" xfId="452" applyFont="1" applyFill="1" applyBorder="1" applyAlignment="1">
      <alignment wrapText="1"/>
    </xf>
    <xf numFmtId="0" fontId="6" fillId="2" borderId="32" xfId="0" applyNumberFormat="1" applyFont="1" applyFill="1" applyBorder="1" applyAlignment="1">
      <alignment wrapText="1"/>
    </xf>
    <xf numFmtId="2" fontId="6" fillId="28" borderId="32" xfId="0" applyNumberFormat="1" applyFont="1" applyFill="1" applyBorder="1" applyAlignment="1">
      <alignment wrapText="1"/>
    </xf>
    <xf numFmtId="216" fontId="6" fillId="0" borderId="32" xfId="452" applyNumberFormat="1" applyBorder="1" applyAlignment="1">
      <alignment wrapText="1"/>
    </xf>
    <xf numFmtId="2" fontId="6" fillId="0" borderId="32" xfId="452" applyNumberFormat="1" applyBorder="1" applyAlignment="1">
      <alignment wrapText="1"/>
    </xf>
    <xf numFmtId="1" fontId="6" fillId="0" borderId="32" xfId="452" applyNumberFormat="1" applyBorder="1" applyAlignment="1">
      <alignment wrapText="1"/>
    </xf>
    <xf numFmtId="183" fontId="6" fillId="28" borderId="32" xfId="452" applyNumberFormat="1" applyFill="1" applyBorder="1" applyAlignment="1">
      <alignment wrapText="1"/>
    </xf>
    <xf numFmtId="2" fontId="6" fillId="0" borderId="32" xfId="452" applyNumberFormat="1" applyBorder="1"/>
    <xf numFmtId="1" fontId="6" fillId="28" borderId="32" xfId="452" applyNumberFormat="1" applyFill="1" applyBorder="1"/>
    <xf numFmtId="3" fontId="6" fillId="0" borderId="32" xfId="452" applyNumberFormat="1" applyBorder="1"/>
    <xf numFmtId="210" fontId="6" fillId="28" borderId="32" xfId="452" applyNumberFormat="1" applyFill="1" applyBorder="1" applyAlignment="1">
      <alignment wrapText="1"/>
    </xf>
    <xf numFmtId="197" fontId="6" fillId="0" borderId="32" xfId="452" applyNumberFormat="1" applyBorder="1" applyAlignment="1">
      <alignment wrapText="1"/>
    </xf>
    <xf numFmtId="10" fontId="6" fillId="0" borderId="32" xfId="452" applyNumberFormat="1" applyBorder="1"/>
    <xf numFmtId="210" fontId="6" fillId="28" borderId="32" xfId="452" applyNumberFormat="1" applyFill="1" applyBorder="1"/>
    <xf numFmtId="10" fontId="6" fillId="28" borderId="32" xfId="453" applyNumberFormat="1" applyFont="1" applyFill="1" applyBorder="1" applyAlignment="1"/>
    <xf numFmtId="210" fontId="6" fillId="0" borderId="32" xfId="452" applyNumberFormat="1" applyBorder="1"/>
    <xf numFmtId="2" fontId="3" fillId="0" borderId="32" xfId="184" applyNumberFormat="1" applyFont="1" applyFill="1" applyBorder="1" applyAlignment="1">
      <alignment vertical="center"/>
    </xf>
    <xf numFmtId="1" fontId="6" fillId="0" borderId="32" xfId="452" applyNumberFormat="1" applyBorder="1"/>
    <xf numFmtId="0" fontId="3" fillId="0" borderId="0" xfId="451" applyAlignment="1" applyProtection="1">
      <alignment horizontal="left"/>
      <protection locked="0"/>
    </xf>
    <xf numFmtId="0" fontId="3" fillId="0" borderId="0" xfId="451" applyAlignment="1" applyProtection="1">
      <alignment horizontal="left" vertical="center"/>
      <protection locked="0"/>
    </xf>
    <xf numFmtId="0" fontId="6" fillId="0" borderId="0" xfId="0" applyNumberFormat="1" applyFont="1" applyFill="1" applyBorder="1" applyAlignment="1"/>
    <xf numFmtId="0" fontId="38" fillId="0" borderId="0" xfId="439" applyNumberFormat="1" applyFont="1" applyFill="1" applyAlignment="1" applyProtection="1">
      <protection locked="0"/>
    </xf>
    <xf numFmtId="0" fontId="47" fillId="0" borderId="0" xfId="439" applyNumberFormat="1" applyFont="1" applyFill="1" applyAlignment="1" applyProtection="1">
      <protection locked="0"/>
    </xf>
    <xf numFmtId="0" fontId="37" fillId="0" borderId="0" xfId="451" applyFont="1" applyAlignment="1" applyProtection="1">
      <alignment horizontal="left"/>
      <protection locked="0"/>
    </xf>
    <xf numFmtId="0" fontId="43" fillId="0" borderId="0" xfId="451" applyFont="1" applyAlignment="1" applyProtection="1">
      <alignment horizontal="left"/>
      <protection locked="0"/>
    </xf>
    <xf numFmtId="0" fontId="36" fillId="0" borderId="0" xfId="451" applyFont="1" applyAlignment="1" applyProtection="1">
      <alignment horizontal="left"/>
      <protection locked="0"/>
    </xf>
    <xf numFmtId="210" fontId="3" fillId="0" borderId="0" xfId="451" applyNumberFormat="1" applyAlignment="1" applyProtection="1">
      <alignment horizontal="left"/>
      <protection locked="0"/>
    </xf>
    <xf numFmtId="0" fontId="39" fillId="0" borderId="22" xfId="439" applyNumberFormat="1" applyFont="1" applyFill="1" applyBorder="1" applyAlignment="1" applyProtection="1">
      <alignment horizontal="left" vertical="center"/>
      <protection locked="0"/>
    </xf>
    <xf numFmtId="0" fontId="19" fillId="0" borderId="22" xfId="439" applyNumberFormat="1" applyFont="1" applyFill="1" applyBorder="1" applyAlignment="1" applyProtection="1">
      <alignment horizontal="left" vertical="center"/>
      <protection locked="0"/>
    </xf>
    <xf numFmtId="0" fontId="39" fillId="18" borderId="22" xfId="439" applyNumberFormat="1" applyFont="1" applyFill="1" applyBorder="1" applyAlignment="1" applyProtection="1">
      <alignment horizontal="left" vertical="center"/>
      <protection locked="0"/>
    </xf>
    <xf numFmtId="0" fontId="6" fillId="28" borderId="22" xfId="0" applyNumberFormat="1" applyFont="1" applyFill="1" applyBorder="1" applyAlignment="1">
      <alignment vertical="center" wrapText="1"/>
    </xf>
    <xf numFmtId="0" fontId="39" fillId="0" borderId="22" xfId="439" applyNumberFormat="1" applyFont="1" applyFill="1" applyBorder="1" applyAlignment="1" applyProtection="1">
      <alignment vertical="center"/>
      <protection locked="0"/>
    </xf>
    <xf numFmtId="0" fontId="3" fillId="0" borderId="22" xfId="451" applyFont="1" applyBorder="1" applyAlignment="1" applyProtection="1">
      <alignment horizontal="left" vertical="center"/>
      <protection locked="0"/>
    </xf>
    <xf numFmtId="0" fontId="3" fillId="0" borderId="22" xfId="451" applyBorder="1" applyAlignment="1" applyProtection="1">
      <alignment horizontal="left" vertical="center"/>
      <protection locked="0"/>
    </xf>
    <xf numFmtId="0" fontId="37" fillId="0" borderId="0" xfId="451" applyFont="1" applyAlignment="1" applyProtection="1">
      <alignment horizontal="left" vertical="center"/>
      <protection locked="0"/>
    </xf>
    <xf numFmtId="0" fontId="3" fillId="0" borderId="0" xfId="451" applyAlignment="1" applyProtection="1">
      <alignment horizontal="center" vertical="center"/>
      <protection locked="0"/>
    </xf>
    <xf numFmtId="0" fontId="3" fillId="0" borderId="0" xfId="451" applyAlignment="1" applyProtection="1">
      <alignment horizontal="center" vertical="center" wrapText="1"/>
      <protection locked="0"/>
    </xf>
    <xf numFmtId="0" fontId="43" fillId="0" borderId="0" xfId="451" applyFont="1" applyAlignment="1" applyProtection="1">
      <alignment horizontal="left" vertical="center"/>
      <protection locked="0"/>
    </xf>
    <xf numFmtId="9" fontId="3" fillId="0" borderId="0" xfId="451" applyNumberFormat="1" applyAlignment="1" applyProtection="1">
      <alignment horizontal="center" vertical="center" wrapText="1"/>
      <protection locked="0"/>
    </xf>
    <xf numFmtId="0" fontId="36" fillId="0" borderId="0" xfId="451" applyFont="1" applyAlignment="1" applyProtection="1">
      <alignment horizontal="left" vertical="center"/>
      <protection locked="0"/>
    </xf>
    <xf numFmtId="210" fontId="3" fillId="0" borderId="0" xfId="451" applyNumberFormat="1" applyAlignment="1" applyProtection="1">
      <alignment horizontal="left" vertical="center"/>
      <protection locked="0"/>
    </xf>
    <xf numFmtId="0" fontId="40" fillId="0" borderId="0" xfId="451" applyFont="1" applyAlignment="1" applyProtection="1">
      <alignment horizontal="left" vertical="center"/>
      <protection locked="0"/>
    </xf>
    <xf numFmtId="0" fontId="48" fillId="0" borderId="22" xfId="439" applyNumberFormat="1" applyFont="1" applyFill="1" applyBorder="1" applyAlignment="1" applyProtection="1">
      <alignment horizontal="left" vertical="center"/>
      <protection locked="0"/>
    </xf>
    <xf numFmtId="0" fontId="39" fillId="8" borderId="22" xfId="439" applyNumberFormat="1" applyFont="1" applyFill="1" applyBorder="1" applyAlignment="1" applyProtection="1">
      <alignment horizontal="left" vertical="center"/>
      <protection locked="0"/>
    </xf>
    <xf numFmtId="0" fontId="40" fillId="0" borderId="0" xfId="451" applyFont="1" applyAlignment="1">
      <alignment horizontal="left" vertical="center"/>
    </xf>
    <xf numFmtId="0" fontId="40" fillId="0" borderId="0" xfId="451" applyFont="1" applyAlignment="1">
      <alignment horizontal="left" vertical="center" wrapText="1"/>
    </xf>
    <xf numFmtId="0" fontId="48" fillId="8" borderId="22" xfId="439" applyNumberFormat="1" applyFont="1" applyFill="1" applyBorder="1" applyAlignment="1" applyProtection="1">
      <alignment horizontal="left"/>
      <protection locked="0"/>
    </xf>
    <xf numFmtId="0" fontId="19" fillId="0" borderId="22" xfId="439" applyNumberFormat="1" applyFont="1" applyFill="1" applyBorder="1" applyAlignment="1" applyProtection="1">
      <alignment horizontal="left"/>
      <protection locked="0"/>
    </xf>
    <xf numFmtId="0" fontId="39" fillId="8" borderId="22" xfId="439" applyNumberFormat="1" applyFont="1" applyFill="1" applyBorder="1" applyAlignment="1" applyProtection="1">
      <alignment horizontal="left"/>
      <protection locked="0"/>
    </xf>
    <xf numFmtId="0" fontId="39" fillId="0" borderId="22" xfId="439" applyNumberFormat="1" applyFont="1" applyFill="1" applyBorder="1" applyAlignment="1" applyProtection="1">
      <protection locked="0"/>
    </xf>
    <xf numFmtId="0" fontId="3" fillId="0" borderId="22" xfId="451" applyFont="1" applyFill="1" applyBorder="1" applyAlignment="1" applyProtection="1">
      <alignment horizontal="left"/>
      <protection locked="0"/>
    </xf>
    <xf numFmtId="0" fontId="3" fillId="0" borderId="22" xfId="451" applyBorder="1" applyAlignment="1" applyProtection="1">
      <alignment horizontal="left"/>
      <protection locked="0"/>
    </xf>
    <xf numFmtId="0" fontId="3" fillId="0" borderId="0" xfId="451" applyAlignment="1" applyProtection="1">
      <alignment horizontal="center"/>
      <protection locked="0"/>
    </xf>
    <xf numFmtId="9" fontId="3" fillId="0" borderId="0" xfId="451" applyNumberFormat="1" applyAlignment="1" applyProtection="1">
      <alignment horizontal="center" wrapText="1"/>
      <protection locked="0"/>
    </xf>
    <xf numFmtId="0" fontId="40" fillId="0" borderId="0" xfId="451" applyFont="1" applyAlignment="1">
      <alignment horizontal="left"/>
    </xf>
    <xf numFmtId="0" fontId="40" fillId="0" borderId="0" xfId="451" applyFont="1" applyAlignment="1">
      <alignment horizontal="left" wrapText="1"/>
    </xf>
    <xf numFmtId="0" fontId="40" fillId="0" borderId="0" xfId="451" applyFont="1" applyAlignment="1" applyProtection="1">
      <alignment horizontal="left"/>
      <protection locked="0"/>
    </xf>
    <xf numFmtId="0" fontId="3" fillId="0" borderId="31" xfId="451" applyFont="1" applyFill="1" applyBorder="1" applyAlignment="1" applyProtection="1">
      <alignment horizontal="left"/>
      <protection locked="0"/>
    </xf>
    <xf numFmtId="9" fontId="3" fillId="0" borderId="0" xfId="451" applyNumberFormat="1" applyAlignment="1" applyProtection="1">
      <alignment horizontal="center"/>
      <protection locked="0"/>
    </xf>
    <xf numFmtId="9" fontId="43" fillId="0" borderId="0" xfId="451" applyNumberFormat="1" applyFont="1" applyAlignment="1" applyProtection="1">
      <alignment horizontal="center" wrapText="1"/>
      <protection locked="0"/>
    </xf>
    <xf numFmtId="9" fontId="36" fillId="0" borderId="0" xfId="451" applyNumberFormat="1" applyFont="1" applyAlignment="1">
      <alignment horizontal="center" wrapText="1"/>
    </xf>
    <xf numFmtId="0" fontId="3" fillId="0" borderId="0" xfId="451" applyAlignment="1">
      <alignment horizontal="left"/>
    </xf>
    <xf numFmtId="0" fontId="3" fillId="0" borderId="0" xfId="451" applyAlignment="1">
      <alignment horizontal="left" wrapText="1"/>
    </xf>
    <xf numFmtId="210" fontId="3" fillId="0" borderId="0" xfId="451" applyNumberFormat="1" applyAlignment="1">
      <alignment horizontal="left"/>
    </xf>
    <xf numFmtId="0" fontId="40" fillId="0" borderId="0" xfId="451" applyFont="1"/>
    <xf numFmtId="14" fontId="40" fillId="0" borderId="0" xfId="451" applyNumberFormat="1" applyFont="1"/>
    <xf numFmtId="0" fontId="40" fillId="0" borderId="0" xfId="451" applyFont="1" applyAlignment="1">
      <alignment wrapText="1"/>
    </xf>
    <xf numFmtId="210" fontId="40" fillId="0" borderId="0" xfId="451" applyNumberFormat="1" applyFont="1" applyAlignment="1">
      <alignment horizontal="left"/>
    </xf>
    <xf numFmtId="0" fontId="39" fillId="0" borderId="22" xfId="439" applyNumberFormat="1" applyFont="1" applyFill="1" applyBorder="1" applyAlignment="1" applyProtection="1">
      <alignment horizontal="left"/>
      <protection locked="0"/>
    </xf>
    <xf numFmtId="0" fontId="7" fillId="8" borderId="22" xfId="451" applyFont="1" applyFill="1" applyBorder="1" applyAlignment="1" applyProtection="1">
      <alignment horizontal="left"/>
      <protection locked="0"/>
    </xf>
    <xf numFmtId="0" fontId="39" fillId="0" borderId="23" xfId="439" applyNumberFormat="1" applyFont="1" applyFill="1" applyBorder="1" applyAlignment="1" applyProtection="1">
      <protection locked="0"/>
    </xf>
    <xf numFmtId="0" fontId="39" fillId="0" borderId="27" xfId="439" applyNumberFormat="1" applyFont="1" applyFill="1" applyBorder="1" applyAlignment="1" applyProtection="1">
      <protection locked="0"/>
    </xf>
    <xf numFmtId="0" fontId="3" fillId="0" borderId="0" xfId="451"/>
    <xf numFmtId="14" fontId="3" fillId="0" borderId="0" xfId="451" applyNumberFormat="1"/>
    <xf numFmtId="0" fontId="3" fillId="0" borderId="0" xfId="451" applyAlignment="1">
      <alignment wrapText="1"/>
    </xf>
    <xf numFmtId="0" fontId="40" fillId="0" borderId="0" xfId="451" applyFont="1" applyAlignment="1">
      <alignment horizontal="right" wrapText="1"/>
    </xf>
    <xf numFmtId="0" fontId="39" fillId="0" borderId="60" xfId="439" applyNumberFormat="1" applyFont="1" applyFill="1" applyBorder="1" applyAlignment="1" applyProtection="1">
      <alignment horizontal="left"/>
      <protection locked="0"/>
    </xf>
    <xf numFmtId="0" fontId="19" fillId="0" borderId="32" xfId="439" applyNumberFormat="1" applyFont="1" applyFill="1" applyBorder="1" applyAlignment="1" applyProtection="1">
      <alignment horizontal="left"/>
      <protection locked="0"/>
    </xf>
    <xf numFmtId="210" fontId="19" fillId="29" borderId="22" xfId="439" applyNumberFormat="1" applyFont="1" applyFill="1" applyBorder="1" applyAlignment="1" applyProtection="1">
      <alignment horizontal="left"/>
      <protection locked="0"/>
    </xf>
    <xf numFmtId="0" fontId="39" fillId="0" borderId="27" xfId="439" applyNumberFormat="1" applyFont="1" applyFill="1" applyBorder="1" applyAlignment="1" applyProtection="1">
      <alignment horizontal="left"/>
      <protection locked="0"/>
    </xf>
    <xf numFmtId="0" fontId="6" fillId="0" borderId="22" xfId="0" applyNumberFormat="1" applyFont="1" applyFill="1" applyBorder="1" applyAlignment="1"/>
    <xf numFmtId="0" fontId="26" fillId="0" borderId="22" xfId="0" applyNumberFormat="1" applyFont="1" applyFill="1" applyBorder="1" applyAlignment="1"/>
    <xf numFmtId="0" fontId="39" fillId="0" borderId="0" xfId="439" applyNumberFormat="1" applyFont="1" applyFill="1" applyBorder="1" applyAlignment="1" applyProtection="1">
      <alignment horizontal="left"/>
      <protection locked="0"/>
    </xf>
    <xf numFmtId="197" fontId="41" fillId="0" borderId="0" xfId="3" applyNumberFormat="1" applyFont="1" applyBorder="1" applyAlignment="1" applyProtection="1">
      <alignment horizontal="left"/>
      <protection locked="0"/>
    </xf>
    <xf numFmtId="0" fontId="19" fillId="0" borderId="0" xfId="439" applyNumberFormat="1" applyFont="1" applyFill="1" applyAlignment="1" applyProtection="1">
      <alignment horizontal="left"/>
      <protection locked="0"/>
    </xf>
    <xf numFmtId="177" fontId="6" fillId="15" borderId="22" xfId="0" quotePrefix="1" applyFont="1" applyFill="1" applyBorder="1" applyAlignment="1">
      <alignment horizontal="center" vertical="center" wrapText="1"/>
    </xf>
    <xf numFmtId="177" fontId="6" fillId="15" borderId="22" xfId="269" quotePrefix="1" applyFont="1" applyFill="1" applyBorder="1" applyAlignment="1">
      <alignment horizontal="center" vertical="center" wrapText="1"/>
    </xf>
    <xf numFmtId="177" fontId="39" fillId="0" borderId="22" xfId="441" applyFont="1" applyBorder="1" applyAlignment="1" applyProtection="1">
      <alignment horizontal="center" vertical="center" wrapText="1"/>
      <protection locked="0"/>
    </xf>
    <xf numFmtId="177" fontId="42" fillId="24" borderId="22" xfId="264" applyFont="1" applyFill="1" applyBorder="1" applyAlignment="1">
      <alignment horizontal="center" vertical="center" wrapText="1"/>
    </xf>
    <xf numFmtId="177" fontId="7" fillId="0" borderId="22" xfId="264" applyFont="1" applyBorder="1" applyAlignment="1">
      <alignment horizontal="center" vertical="center" wrapText="1"/>
    </xf>
    <xf numFmtId="177" fontId="42" fillId="0" borderId="22" xfId="264" applyFont="1" applyBorder="1" applyAlignment="1">
      <alignment horizontal="center" vertical="center" wrapText="1"/>
    </xf>
    <xf numFmtId="177" fontId="42" fillId="0" borderId="31" xfId="264" applyFont="1" applyBorder="1" applyAlignment="1">
      <alignment horizontal="center" vertical="center" wrapText="1"/>
    </xf>
    <xf numFmtId="177" fontId="42" fillId="0" borderId="30" xfId="264" applyFont="1" applyBorder="1" applyAlignment="1">
      <alignment horizontal="center" vertical="center" wrapText="1"/>
    </xf>
    <xf numFmtId="177" fontId="42" fillId="0" borderId="32" xfId="264" applyFont="1" applyBorder="1" applyAlignment="1">
      <alignment horizontal="center" vertical="center" wrapText="1"/>
    </xf>
    <xf numFmtId="9" fontId="7" fillId="0" borderId="23" xfId="3" applyFont="1" applyBorder="1" applyAlignment="1">
      <alignment horizontal="center" vertical="center" wrapText="1"/>
    </xf>
    <xf numFmtId="0" fontId="6" fillId="0" borderId="32" xfId="452" applyBorder="1" applyAlignment="1">
      <alignment horizontal="center" vertical="center"/>
    </xf>
    <xf numFmtId="0" fontId="6" fillId="0" borderId="22" xfId="452" applyBorder="1" applyAlignment="1">
      <alignment horizontal="center" vertical="center"/>
    </xf>
    <xf numFmtId="0" fontId="6" fillId="0" borderId="55" xfId="452" applyBorder="1" applyAlignment="1">
      <alignment horizontal="center" vertical="center"/>
    </xf>
    <xf numFmtId="0" fontId="7" fillId="2" borderId="22" xfId="264" applyNumberFormat="1" applyFont="1" applyFill="1" applyBorder="1" applyAlignment="1">
      <alignment horizontal="center" vertical="center" wrapText="1"/>
    </xf>
    <xf numFmtId="49" fontId="7" fillId="2" borderId="22" xfId="264" applyNumberFormat="1" applyFont="1" applyFill="1" applyBorder="1" applyAlignment="1">
      <alignment horizontal="center" vertical="center" wrapText="1"/>
    </xf>
    <xf numFmtId="210" fontId="42" fillId="0" borderId="22" xfId="264" applyNumberFormat="1" applyFont="1" applyBorder="1" applyAlignment="1">
      <alignment horizontal="center" vertical="center" wrapText="1"/>
    </xf>
    <xf numFmtId="177" fontId="3" fillId="10" borderId="31" xfId="285" applyFont="1" applyFill="1" applyBorder="1" applyAlignment="1">
      <alignment horizontal="center" vertical="center" wrapText="1"/>
    </xf>
    <xf numFmtId="177" fontId="3" fillId="10" borderId="30" xfId="285" applyFont="1" applyFill="1" applyBorder="1" applyAlignment="1">
      <alignment horizontal="center" vertical="center" wrapText="1"/>
    </xf>
    <xf numFmtId="177" fontId="3" fillId="10" borderId="32" xfId="285" applyFont="1" applyFill="1" applyBorder="1" applyAlignment="1">
      <alignment horizontal="center" vertical="center" wrapText="1"/>
    </xf>
    <xf numFmtId="177" fontId="3" fillId="0" borderId="22" xfId="438" applyBorder="1" applyAlignment="1" applyProtection="1">
      <alignment horizontal="center" vertical="center"/>
      <protection locked="0"/>
    </xf>
    <xf numFmtId="177" fontId="44" fillId="0" borderId="31" xfId="288" applyFont="1" applyBorder="1" applyAlignment="1">
      <alignment horizontal="center" vertical="center" wrapText="1"/>
    </xf>
    <xf numFmtId="177" fontId="44" fillId="0" borderId="30" xfId="288" applyFont="1" applyBorder="1" applyAlignment="1">
      <alignment horizontal="center" vertical="center" wrapText="1"/>
    </xf>
    <xf numFmtId="177" fontId="44" fillId="0" borderId="32" xfId="288" applyFont="1" applyBorder="1" applyAlignment="1">
      <alignment horizontal="center" vertical="center" wrapText="1"/>
    </xf>
    <xf numFmtId="177" fontId="3" fillId="10" borderId="31" xfId="284" applyFont="1" applyFill="1" applyBorder="1" applyAlignment="1">
      <alignment horizontal="center" vertical="center" wrapText="1"/>
    </xf>
    <xf numFmtId="177" fontId="3" fillId="10" borderId="30" xfId="284" applyFont="1" applyFill="1" applyBorder="1" applyAlignment="1">
      <alignment horizontal="center" vertical="center" wrapText="1"/>
    </xf>
    <xf numFmtId="177" fontId="3" fillId="10" borderId="32" xfId="284" applyFont="1" applyFill="1" applyBorder="1" applyAlignment="1">
      <alignment horizontal="center" vertical="center" wrapText="1"/>
    </xf>
    <xf numFmtId="1" fontId="33" fillId="0" borderId="31" xfId="372" applyNumberFormat="1" applyFont="1" applyBorder="1" applyAlignment="1">
      <alignment horizontal="center" vertical="center"/>
    </xf>
    <xf numFmtId="1" fontId="33" fillId="0" borderId="30" xfId="372" applyNumberFormat="1" applyFont="1" applyBorder="1" applyAlignment="1">
      <alignment horizontal="center" vertical="center"/>
    </xf>
    <xf numFmtId="1" fontId="33" fillId="0" borderId="32" xfId="372" applyNumberFormat="1" applyFont="1" applyBorder="1" applyAlignment="1">
      <alignment horizontal="center" vertical="center"/>
    </xf>
    <xf numFmtId="1" fontId="33" fillId="2" borderId="31" xfId="372" applyNumberFormat="1" applyFont="1" applyFill="1" applyBorder="1" applyAlignment="1">
      <alignment horizontal="center" vertical="center"/>
    </xf>
    <xf numFmtId="1" fontId="33" fillId="2" borderId="30" xfId="372" applyNumberFormat="1" applyFont="1" applyFill="1" applyBorder="1" applyAlignment="1">
      <alignment horizontal="center" vertical="center"/>
    </xf>
    <xf numFmtId="1" fontId="33" fillId="2" borderId="32" xfId="372" applyNumberFormat="1" applyFont="1" applyFill="1" applyBorder="1" applyAlignment="1">
      <alignment horizontal="center" vertical="center"/>
    </xf>
    <xf numFmtId="177" fontId="43" fillId="10" borderId="31" xfId="285" applyFont="1" applyFill="1" applyBorder="1" applyAlignment="1">
      <alignment horizontal="center" vertical="center" wrapText="1"/>
    </xf>
    <xf numFmtId="177" fontId="43" fillId="10" borderId="30" xfId="285" applyFont="1" applyFill="1" applyBorder="1" applyAlignment="1">
      <alignment horizontal="center" vertical="center" wrapText="1"/>
    </xf>
    <xf numFmtId="177" fontId="43" fillId="10" borderId="32" xfId="285" applyFont="1" applyFill="1" applyBorder="1" applyAlignment="1">
      <alignment horizontal="center" vertical="center" wrapText="1"/>
    </xf>
    <xf numFmtId="177" fontId="43" fillId="0" borderId="31" xfId="438" applyFont="1" applyBorder="1" applyAlignment="1" applyProtection="1">
      <alignment horizontal="center" vertical="center"/>
      <protection locked="0"/>
    </xf>
    <xf numFmtId="177" fontId="43" fillId="0" borderId="30" xfId="438" applyFont="1" applyBorder="1" applyAlignment="1" applyProtection="1">
      <alignment horizontal="center" vertical="center"/>
      <protection locked="0"/>
    </xf>
    <xf numFmtId="177" fontId="43" fillId="0" borderId="32" xfId="438" applyFont="1" applyBorder="1" applyAlignment="1" applyProtection="1">
      <alignment horizontal="center" vertical="center"/>
      <protection locked="0"/>
    </xf>
    <xf numFmtId="1" fontId="33" fillId="0" borderId="22" xfId="372" applyNumberFormat="1" applyFont="1" applyBorder="1" applyAlignment="1">
      <alignment horizontal="center" vertical="center"/>
    </xf>
    <xf numFmtId="177" fontId="38" fillId="0" borderId="0" xfId="321" applyFont="1" applyAlignment="1" applyProtection="1">
      <alignment horizontal="center"/>
      <protection locked="0"/>
    </xf>
    <xf numFmtId="177" fontId="7" fillId="0" borderId="22" xfId="264" applyFont="1" applyBorder="1" applyAlignment="1">
      <alignment horizontal="center" vertical="center"/>
    </xf>
    <xf numFmtId="1" fontId="7" fillId="0" borderId="22" xfId="1" applyNumberFormat="1" applyFont="1" applyBorder="1" applyAlignment="1">
      <alignment horizontal="center" vertical="center"/>
    </xf>
    <xf numFmtId="177" fontId="46" fillId="15" borderId="57" xfId="288" applyFont="1" applyFill="1" applyBorder="1" applyAlignment="1">
      <alignment horizontal="center" vertical="center" wrapText="1"/>
    </xf>
    <xf numFmtId="177" fontId="46" fillId="15" borderId="29" xfId="288" applyFont="1" applyFill="1" applyBorder="1" applyAlignment="1">
      <alignment horizontal="center" vertical="center" wrapText="1"/>
    </xf>
    <xf numFmtId="177" fontId="7" fillId="0" borderId="22" xfId="264" applyFont="1" applyBorder="1" applyAlignment="1">
      <alignment horizontal="left" vertical="center" wrapText="1"/>
    </xf>
    <xf numFmtId="177" fontId="10" fillId="0" borderId="31" xfId="288" applyFont="1" applyBorder="1" applyAlignment="1">
      <alignment horizontal="center" vertical="center" wrapText="1"/>
    </xf>
    <xf numFmtId="177" fontId="10" fillId="0" borderId="30" xfId="288" applyFont="1" applyBorder="1" applyAlignment="1">
      <alignment horizontal="center" vertical="center" wrapText="1"/>
    </xf>
    <xf numFmtId="177" fontId="10" fillId="0" borderId="32" xfId="288" applyFont="1" applyBorder="1" applyAlignment="1">
      <alignment horizontal="center" vertical="center" wrapText="1"/>
    </xf>
    <xf numFmtId="177" fontId="7" fillId="0" borderId="31" xfId="264" applyFont="1" applyBorder="1" applyAlignment="1">
      <alignment horizontal="center" vertical="center" wrapText="1"/>
    </xf>
    <xf numFmtId="177" fontId="7" fillId="0" borderId="30" xfId="264" applyFont="1" applyBorder="1" applyAlignment="1">
      <alignment horizontal="center" vertical="center" wrapText="1"/>
    </xf>
    <xf numFmtId="177" fontId="7" fillId="0" borderId="32" xfId="264" applyFont="1" applyBorder="1" applyAlignment="1">
      <alignment horizontal="center" vertical="center" wrapText="1"/>
    </xf>
    <xf numFmtId="177" fontId="0" fillId="0" borderId="31" xfId="276" applyFont="1" applyBorder="1" applyAlignment="1">
      <alignment horizontal="center" vertical="center" wrapText="1"/>
    </xf>
    <xf numFmtId="177" fontId="0" fillId="0" borderId="30" xfId="276" applyFont="1" applyBorder="1" applyAlignment="1">
      <alignment horizontal="center" vertical="center" wrapText="1"/>
    </xf>
    <xf numFmtId="177" fontId="0" fillId="0" borderId="32" xfId="276" applyFont="1" applyBorder="1" applyAlignment="1">
      <alignment horizontal="center" vertical="center" wrapText="1"/>
    </xf>
    <xf numFmtId="177" fontId="0" fillId="0" borderId="31" xfId="276" applyFont="1" applyBorder="1" applyAlignment="1">
      <alignment horizontal="center" vertical="center"/>
    </xf>
    <xf numFmtId="177" fontId="0" fillId="0" borderId="30" xfId="276" applyFont="1" applyBorder="1" applyAlignment="1">
      <alignment horizontal="center" vertical="center"/>
    </xf>
    <xf numFmtId="177" fontId="0" fillId="0" borderId="32" xfId="276" applyFont="1" applyBorder="1" applyAlignment="1">
      <alignment horizontal="center" vertical="center"/>
    </xf>
    <xf numFmtId="1" fontId="172" fillId="15" borderId="31" xfId="276" applyNumberFormat="1" applyFill="1" applyBorder="1" applyAlignment="1">
      <alignment horizontal="center" vertical="center"/>
    </xf>
    <xf numFmtId="1" fontId="172" fillId="15" borderId="30" xfId="276" applyNumberFormat="1" applyFill="1" applyBorder="1" applyAlignment="1">
      <alignment horizontal="center" vertical="center"/>
    </xf>
    <xf numFmtId="1" fontId="172" fillId="15" borderId="32" xfId="276" applyNumberFormat="1" applyFill="1" applyBorder="1" applyAlignment="1">
      <alignment horizontal="center" vertical="center"/>
    </xf>
    <xf numFmtId="1" fontId="172" fillId="17" borderId="31" xfId="276" applyNumberFormat="1" applyFill="1" applyBorder="1" applyAlignment="1">
      <alignment horizontal="center" vertical="center"/>
    </xf>
    <xf numFmtId="1" fontId="172" fillId="17" borderId="30" xfId="276" applyNumberFormat="1" applyFill="1" applyBorder="1" applyAlignment="1">
      <alignment horizontal="center" vertical="center"/>
    </xf>
    <xf numFmtId="1" fontId="172" fillId="17" borderId="32" xfId="276" applyNumberFormat="1" applyFill="1" applyBorder="1" applyAlignment="1">
      <alignment horizontal="center" vertical="center"/>
    </xf>
    <xf numFmtId="1" fontId="172" fillId="18" borderId="31" xfId="276" applyNumberFormat="1" applyFill="1" applyBorder="1" applyAlignment="1">
      <alignment horizontal="center" vertical="center"/>
    </xf>
    <xf numFmtId="1" fontId="172" fillId="18" borderId="30" xfId="276" applyNumberFormat="1" applyFill="1" applyBorder="1" applyAlignment="1">
      <alignment horizontal="center" vertical="center"/>
    </xf>
    <xf numFmtId="1" fontId="172" fillId="18" borderId="32" xfId="276" applyNumberFormat="1" applyFill="1" applyBorder="1" applyAlignment="1">
      <alignment horizontal="center" vertical="center"/>
    </xf>
    <xf numFmtId="1" fontId="172" fillId="19" borderId="31" xfId="276" applyNumberFormat="1" applyFill="1" applyBorder="1" applyAlignment="1">
      <alignment horizontal="center" vertical="center"/>
    </xf>
    <xf numFmtId="1" fontId="172" fillId="19" borderId="30" xfId="276" applyNumberFormat="1" applyFill="1" applyBorder="1" applyAlignment="1">
      <alignment horizontal="center" vertical="center"/>
    </xf>
    <xf numFmtId="1" fontId="172" fillId="19" borderId="32" xfId="276" applyNumberFormat="1" applyFill="1" applyBorder="1" applyAlignment="1">
      <alignment horizontal="center" vertical="center"/>
    </xf>
    <xf numFmtId="177" fontId="172" fillId="15" borderId="31" xfId="276" applyFill="1" applyBorder="1" applyAlignment="1">
      <alignment horizontal="center" vertical="center"/>
    </xf>
    <xf numFmtId="177" fontId="172" fillId="15" borderId="30" xfId="276" applyFill="1" applyBorder="1" applyAlignment="1">
      <alignment horizontal="center" vertical="center"/>
    </xf>
    <xf numFmtId="177" fontId="172" fillId="15" borderId="32" xfId="276" applyFill="1" applyBorder="1" applyAlignment="1">
      <alignment horizontal="center" vertical="center"/>
    </xf>
    <xf numFmtId="177" fontId="172" fillId="17" borderId="31" xfId="276" applyFill="1" applyBorder="1" applyAlignment="1">
      <alignment horizontal="center" vertical="center"/>
    </xf>
    <xf numFmtId="177" fontId="172" fillId="17" borderId="30" xfId="276" applyFill="1" applyBorder="1" applyAlignment="1">
      <alignment horizontal="center" vertical="center"/>
    </xf>
    <xf numFmtId="177" fontId="172" fillId="17" borderId="32" xfId="276" applyFill="1" applyBorder="1" applyAlignment="1">
      <alignment horizontal="center" vertical="center"/>
    </xf>
    <xf numFmtId="177" fontId="172" fillId="18" borderId="31" xfId="276" applyFill="1" applyBorder="1" applyAlignment="1">
      <alignment horizontal="center" vertical="center"/>
    </xf>
    <xf numFmtId="177" fontId="172" fillId="18" borderId="30" xfId="276" applyFill="1" applyBorder="1" applyAlignment="1">
      <alignment horizontal="center" vertical="center"/>
    </xf>
    <xf numFmtId="177" fontId="172" fillId="18" borderId="32" xfId="276" applyFill="1" applyBorder="1" applyAlignment="1">
      <alignment horizontal="center" vertical="center"/>
    </xf>
    <xf numFmtId="177" fontId="0" fillId="19" borderId="31" xfId="276" applyFont="1" applyFill="1" applyBorder="1" applyAlignment="1">
      <alignment horizontal="center" vertical="center"/>
    </xf>
    <xf numFmtId="177" fontId="172" fillId="19" borderId="30" xfId="276" applyFill="1" applyBorder="1" applyAlignment="1">
      <alignment horizontal="center" vertical="center"/>
    </xf>
    <xf numFmtId="177" fontId="172" fillId="19" borderId="32" xfId="276" applyFill="1" applyBorder="1" applyAlignment="1">
      <alignment horizontal="center" vertical="center"/>
    </xf>
    <xf numFmtId="0" fontId="0" fillId="0" borderId="31" xfId="279" applyFont="1" applyBorder="1" applyAlignment="1">
      <alignment horizontal="center" vertical="center" wrapText="1"/>
    </xf>
    <xf numFmtId="0" fontId="0" fillId="0" borderId="30" xfId="279" applyFont="1" applyBorder="1" applyAlignment="1">
      <alignment horizontal="center" vertical="center" wrapText="1"/>
    </xf>
    <xf numFmtId="0" fontId="0" fillId="0" borderId="32" xfId="279" applyFont="1" applyBorder="1" applyAlignment="1">
      <alignment horizontal="center" vertical="center" wrapText="1"/>
    </xf>
    <xf numFmtId="0" fontId="0" fillId="0" borderId="31" xfId="279" applyFont="1" applyBorder="1" applyAlignment="1">
      <alignment horizontal="center" vertical="center"/>
    </xf>
    <xf numFmtId="0" fontId="0" fillId="0" borderId="30" xfId="279" applyFont="1" applyBorder="1" applyAlignment="1">
      <alignment horizontal="center" vertical="center"/>
    </xf>
    <xf numFmtId="0" fontId="0" fillId="0" borderId="32" xfId="279" applyFont="1" applyBorder="1" applyAlignment="1">
      <alignment horizontal="center" vertical="center"/>
    </xf>
    <xf numFmtId="1" fontId="20" fillId="15" borderId="31" xfId="279" applyNumberFormat="1" applyFill="1" applyBorder="1" applyAlignment="1">
      <alignment horizontal="center" vertical="center"/>
    </xf>
    <xf numFmtId="1" fontId="20" fillId="15" borderId="30" xfId="279" applyNumberFormat="1" applyFill="1" applyBorder="1" applyAlignment="1">
      <alignment horizontal="center" vertical="center"/>
    </xf>
    <xf numFmtId="1" fontId="20" fillId="15" borderId="32" xfId="279" applyNumberFormat="1" applyFill="1" applyBorder="1" applyAlignment="1">
      <alignment horizontal="center" vertical="center"/>
    </xf>
    <xf numFmtId="1" fontId="20" fillId="17" borderId="31" xfId="279" applyNumberFormat="1" applyFill="1" applyBorder="1" applyAlignment="1">
      <alignment horizontal="center" vertical="center"/>
    </xf>
    <xf numFmtId="1" fontId="20" fillId="17" borderId="30" xfId="279" applyNumberFormat="1" applyFill="1" applyBorder="1" applyAlignment="1">
      <alignment horizontal="center" vertical="center"/>
    </xf>
    <xf numFmtId="1" fontId="20" fillId="17" borderId="32" xfId="279" applyNumberFormat="1" applyFill="1" applyBorder="1" applyAlignment="1">
      <alignment horizontal="center" vertical="center"/>
    </xf>
    <xf numFmtId="1" fontId="20" fillId="18" borderId="31" xfId="279" applyNumberFormat="1" applyFill="1" applyBorder="1" applyAlignment="1">
      <alignment horizontal="center" vertical="center"/>
    </xf>
    <xf numFmtId="1" fontId="20" fillId="18" borderId="30" xfId="279" applyNumberFormat="1" applyFill="1" applyBorder="1" applyAlignment="1">
      <alignment horizontal="center" vertical="center"/>
    </xf>
    <xf numFmtId="1" fontId="20" fillId="18" borderId="32" xfId="279" applyNumberFormat="1" applyFill="1" applyBorder="1" applyAlignment="1">
      <alignment horizontal="center" vertical="center"/>
    </xf>
    <xf numFmtId="1" fontId="20" fillId="19" borderId="31" xfId="279" applyNumberFormat="1" applyFill="1" applyBorder="1" applyAlignment="1">
      <alignment horizontal="center" vertical="center"/>
    </xf>
    <xf numFmtId="1" fontId="20" fillId="19" borderId="30" xfId="279" applyNumberFormat="1" applyFill="1" applyBorder="1" applyAlignment="1">
      <alignment horizontal="center" vertical="center"/>
    </xf>
    <xf numFmtId="1" fontId="20" fillId="19" borderId="32" xfId="279" applyNumberFormat="1" applyFill="1" applyBorder="1" applyAlignment="1">
      <alignment horizontal="center" vertical="center"/>
    </xf>
    <xf numFmtId="0" fontId="20" fillId="15" borderId="31" xfId="279" applyFill="1" applyBorder="1" applyAlignment="1">
      <alignment horizontal="center" vertical="center"/>
    </xf>
    <xf numFmtId="0" fontId="20" fillId="15" borderId="30" xfId="279" applyFill="1" applyBorder="1" applyAlignment="1">
      <alignment horizontal="center" vertical="center"/>
    </xf>
    <xf numFmtId="0" fontId="20" fillId="15" borderId="32" xfId="279" applyFill="1" applyBorder="1" applyAlignment="1">
      <alignment horizontal="center" vertical="center"/>
    </xf>
    <xf numFmtId="0" fontId="20" fillId="17" borderId="31" xfId="279" applyFill="1" applyBorder="1" applyAlignment="1">
      <alignment horizontal="center" vertical="center"/>
    </xf>
    <xf numFmtId="0" fontId="20" fillId="17" borderId="30" xfId="279" applyFill="1" applyBorder="1" applyAlignment="1">
      <alignment horizontal="center" vertical="center"/>
    </xf>
    <xf numFmtId="0" fontId="20" fillId="17" borderId="32" xfId="279" applyFill="1" applyBorder="1" applyAlignment="1">
      <alignment horizontal="center" vertical="center"/>
    </xf>
    <xf numFmtId="0" fontId="20" fillId="18" borderId="31" xfId="279" applyFill="1" applyBorder="1" applyAlignment="1">
      <alignment horizontal="center" vertical="center"/>
    </xf>
    <xf numFmtId="0" fontId="20" fillId="18" borderId="30" xfId="279" applyFill="1" applyBorder="1" applyAlignment="1">
      <alignment horizontal="center" vertical="center"/>
    </xf>
    <xf numFmtId="0" fontId="20" fillId="18" borderId="32" xfId="279" applyFill="1" applyBorder="1" applyAlignment="1">
      <alignment horizontal="center" vertical="center"/>
    </xf>
    <xf numFmtId="0" fontId="0" fillId="19" borderId="31" xfId="279" applyFont="1" applyFill="1" applyBorder="1" applyAlignment="1">
      <alignment horizontal="center" vertical="center"/>
    </xf>
    <xf numFmtId="0" fontId="20" fillId="19" borderId="30" xfId="279" applyFill="1" applyBorder="1" applyAlignment="1">
      <alignment horizontal="center" vertical="center"/>
    </xf>
    <xf numFmtId="0" fontId="20" fillId="19" borderId="32" xfId="279" applyFill="1" applyBorder="1" applyAlignment="1">
      <alignment horizontal="center" vertical="center"/>
    </xf>
    <xf numFmtId="179" fontId="23" fillId="0" borderId="35" xfId="407" applyFont="1" applyBorder="1" applyAlignment="1">
      <alignment horizontal="center" vertical="center" wrapText="1"/>
    </xf>
    <xf numFmtId="179" fontId="23" fillId="0" borderId="18" xfId="407" applyFont="1" applyBorder="1" applyAlignment="1">
      <alignment horizontal="center" vertical="center" wrapText="1"/>
    </xf>
    <xf numFmtId="179" fontId="23" fillId="0" borderId="15" xfId="407" applyFont="1" applyBorder="1" applyAlignment="1">
      <alignment horizontal="center" vertical="center" wrapText="1"/>
    </xf>
    <xf numFmtId="0" fontId="23" fillId="0" borderId="35" xfId="373" applyFont="1" applyBorder="1" applyAlignment="1">
      <alignment horizontal="center" vertical="center" wrapText="1"/>
    </xf>
    <xf numFmtId="0" fontId="23" fillId="0" borderId="18" xfId="373" applyFont="1" applyBorder="1" applyAlignment="1">
      <alignment horizontal="center" vertical="center" wrapText="1"/>
    </xf>
    <xf numFmtId="0" fontId="23" fillId="0" borderId="15" xfId="373" applyFont="1" applyBorder="1" applyAlignment="1">
      <alignment horizontal="center" vertical="center" wrapText="1"/>
    </xf>
    <xf numFmtId="0" fontId="23" fillId="0" borderId="40" xfId="373" applyFont="1" applyBorder="1" applyAlignment="1">
      <alignment horizontal="center" vertical="center" wrapText="1"/>
    </xf>
    <xf numFmtId="0" fontId="23" fillId="0" borderId="36" xfId="373" applyFont="1" applyBorder="1" applyAlignment="1">
      <alignment horizontal="center" vertical="center" wrapText="1"/>
    </xf>
    <xf numFmtId="0" fontId="23" fillId="0" borderId="38" xfId="373" applyFont="1" applyBorder="1" applyAlignment="1">
      <alignment horizontal="center" vertical="center" wrapText="1"/>
    </xf>
    <xf numFmtId="0" fontId="27" fillId="0" borderId="1" xfId="373" applyFont="1" applyBorder="1" applyAlignment="1">
      <alignment horizontal="center" vertical="center"/>
    </xf>
    <xf numFmtId="0" fontId="27" fillId="0" borderId="2" xfId="373" applyFont="1" applyBorder="1" applyAlignment="1">
      <alignment horizontal="center" vertical="center"/>
    </xf>
    <xf numFmtId="0" fontId="23" fillId="2" borderId="1" xfId="370" applyFont="1" applyFill="1" applyBorder="1" applyAlignment="1">
      <alignment horizontal="center" vertical="center" wrapText="1"/>
    </xf>
    <xf numFmtId="0" fontId="23" fillId="2" borderId="2" xfId="370" applyFont="1" applyFill="1" applyBorder="1" applyAlignment="1">
      <alignment horizontal="center" vertical="center"/>
    </xf>
    <xf numFmtId="0" fontId="23" fillId="2" borderId="17" xfId="370" applyFont="1" applyFill="1" applyBorder="1" applyAlignment="1">
      <alignment horizontal="center" vertical="center"/>
    </xf>
    <xf numFmtId="0" fontId="23" fillId="8" borderId="33" xfId="373" applyFont="1" applyFill="1" applyBorder="1" applyAlignment="1">
      <alignment horizontal="center" vertical="center" wrapText="1"/>
    </xf>
    <xf numFmtId="0" fontId="23" fillId="8" borderId="36" xfId="373" applyFont="1" applyFill="1" applyBorder="1" applyAlignment="1">
      <alignment horizontal="center" vertical="center" wrapText="1"/>
    </xf>
    <xf numFmtId="0" fontId="23" fillId="8" borderId="38" xfId="373" applyFont="1" applyFill="1" applyBorder="1" applyAlignment="1">
      <alignment horizontal="center" vertical="center" wrapText="1"/>
    </xf>
    <xf numFmtId="0" fontId="23" fillId="0" borderId="36" xfId="373" applyFont="1" applyBorder="1" applyAlignment="1">
      <alignment horizontal="center" vertical="center"/>
    </xf>
    <xf numFmtId="0" fontId="23" fillId="0" borderId="38" xfId="373" applyFont="1" applyBorder="1" applyAlignment="1">
      <alignment horizontal="center" vertical="center"/>
    </xf>
    <xf numFmtId="0" fontId="16" fillId="0" borderId="24" xfId="287" applyFont="1" applyBorder="1" applyAlignment="1">
      <alignment horizontal="center" vertical="center"/>
    </xf>
    <xf numFmtId="0" fontId="16" fillId="0" borderId="25" xfId="287" applyFont="1" applyBorder="1" applyAlignment="1">
      <alignment horizontal="center" vertical="center"/>
    </xf>
    <xf numFmtId="0" fontId="16" fillId="0" borderId="26" xfId="287" applyFont="1" applyBorder="1" applyAlignment="1">
      <alignment horizontal="center" vertical="center"/>
    </xf>
    <xf numFmtId="0" fontId="16" fillId="8" borderId="23" xfId="287" applyFont="1" applyFill="1" applyBorder="1" applyAlignment="1">
      <alignment horizontal="center" vertical="center"/>
    </xf>
    <xf numFmtId="0" fontId="16" fillId="8" borderId="28" xfId="287" applyFont="1" applyFill="1" applyBorder="1" applyAlignment="1">
      <alignment horizontal="center" vertical="center"/>
    </xf>
    <xf numFmtId="0" fontId="16" fillId="8" borderId="27" xfId="287" applyFont="1" applyFill="1" applyBorder="1" applyAlignment="1">
      <alignment horizontal="center" vertical="center"/>
    </xf>
    <xf numFmtId="0" fontId="17" fillId="10" borderId="22" xfId="287" applyFont="1" applyFill="1" applyBorder="1" applyAlignment="1">
      <alignment horizontal="center" vertical="center" wrapText="1"/>
    </xf>
    <xf numFmtId="0" fontId="18" fillId="0" borderId="22" xfId="287" applyFont="1" applyBorder="1" applyAlignment="1">
      <alignment horizontal="center" vertical="center" wrapText="1"/>
    </xf>
    <xf numFmtId="0" fontId="15" fillId="0" borderId="22" xfId="282" applyFont="1" applyBorder="1" applyAlignment="1" applyProtection="1">
      <alignment horizontal="center" vertical="center" wrapText="1"/>
      <protection locked="0"/>
    </xf>
    <xf numFmtId="0" fontId="15" fillId="0" borderId="31" xfId="287" applyFont="1" applyBorder="1" applyAlignment="1">
      <alignment horizontal="center" vertical="center" wrapText="1"/>
    </xf>
    <xf numFmtId="0" fontId="15" fillId="0" borderId="30" xfId="287" applyFont="1" applyBorder="1" applyAlignment="1">
      <alignment horizontal="center" vertical="center" wrapText="1"/>
    </xf>
    <xf numFmtId="0" fontId="15" fillId="0" borderId="32" xfId="287" applyFont="1" applyBorder="1" applyAlignment="1">
      <alignment horizontal="center" vertical="center" wrapText="1"/>
    </xf>
    <xf numFmtId="207" fontId="17" fillId="18" borderId="31" xfId="408" applyNumberFormat="1" applyFont="1" applyFill="1" applyBorder="1" applyAlignment="1">
      <alignment horizontal="center" vertical="center"/>
    </xf>
    <xf numFmtId="207" fontId="17" fillId="18" borderId="30" xfId="408" applyNumberFormat="1" applyFont="1" applyFill="1" applyBorder="1" applyAlignment="1">
      <alignment horizontal="center" vertical="center"/>
    </xf>
    <xf numFmtId="207" fontId="17" fillId="18" borderId="32" xfId="408" applyNumberFormat="1" applyFont="1" applyFill="1" applyBorder="1" applyAlignment="1">
      <alignment horizontal="center" vertical="center"/>
    </xf>
    <xf numFmtId="207" fontId="17" fillId="19" borderId="31" xfId="408" applyNumberFormat="1" applyFont="1" applyFill="1" applyBorder="1" applyAlignment="1">
      <alignment horizontal="center" vertical="center"/>
    </xf>
    <xf numFmtId="207" fontId="17" fillId="19" borderId="30" xfId="408" applyNumberFormat="1" applyFont="1" applyFill="1" applyBorder="1" applyAlignment="1">
      <alignment horizontal="center" vertical="center"/>
    </xf>
    <xf numFmtId="207" fontId="17" fillId="19" borderId="32" xfId="408" applyNumberFormat="1" applyFont="1" applyFill="1" applyBorder="1" applyAlignment="1">
      <alignment horizontal="center" vertical="center"/>
    </xf>
    <xf numFmtId="0" fontId="23" fillId="2" borderId="23" xfId="278" applyFont="1" applyFill="1" applyBorder="1" applyAlignment="1">
      <alignment horizontal="center" vertical="center" wrapText="1"/>
    </xf>
    <xf numFmtId="0" fontId="23" fillId="2" borderId="27" xfId="278" applyFont="1" applyFill="1" applyBorder="1" applyAlignment="1">
      <alignment horizontal="center" vertical="center" wrapText="1"/>
    </xf>
    <xf numFmtId="0" fontId="20" fillId="15" borderId="31" xfId="278" applyFill="1" applyBorder="1" applyAlignment="1">
      <alignment horizontal="center" vertical="center"/>
    </xf>
    <xf numFmtId="0" fontId="20" fillId="15" borderId="30" xfId="278" applyFill="1" applyBorder="1" applyAlignment="1">
      <alignment horizontal="center" vertical="center"/>
    </xf>
    <xf numFmtId="0" fontId="20" fillId="15" borderId="32" xfId="278" applyFill="1" applyBorder="1" applyAlignment="1">
      <alignment horizontal="center" vertical="center"/>
    </xf>
    <xf numFmtId="0" fontId="20" fillId="17" borderId="31" xfId="278" applyFill="1" applyBorder="1" applyAlignment="1">
      <alignment horizontal="center" vertical="center"/>
    </xf>
    <xf numFmtId="0" fontId="20" fillId="17" borderId="30" xfId="278" applyFill="1" applyBorder="1" applyAlignment="1">
      <alignment horizontal="center" vertical="center"/>
    </xf>
    <xf numFmtId="0" fontId="20" fillId="17" borderId="32" xfId="278" applyFill="1" applyBorder="1" applyAlignment="1">
      <alignment horizontal="center" vertical="center"/>
    </xf>
    <xf numFmtId="0" fontId="20" fillId="18" borderId="31" xfId="278" applyFill="1" applyBorder="1" applyAlignment="1">
      <alignment horizontal="center" vertical="center"/>
    </xf>
    <xf numFmtId="0" fontId="20" fillId="18" borderId="30" xfId="278" applyFill="1" applyBorder="1" applyAlignment="1">
      <alignment horizontal="center" vertical="center"/>
    </xf>
    <xf numFmtId="0" fontId="20" fillId="18" borderId="32" xfId="278" applyFill="1" applyBorder="1" applyAlignment="1">
      <alignment horizontal="center" vertical="center"/>
    </xf>
    <xf numFmtId="0" fontId="0" fillId="19" borderId="31" xfId="278" applyFont="1" applyFill="1" applyBorder="1" applyAlignment="1">
      <alignment horizontal="center" vertical="center"/>
    </xf>
    <xf numFmtId="0" fontId="20" fillId="19" borderId="30" xfId="278" applyFill="1" applyBorder="1" applyAlignment="1">
      <alignment horizontal="center" vertical="center"/>
    </xf>
    <xf numFmtId="0" fontId="20" fillId="19" borderId="32" xfId="278" applyFill="1" applyBorder="1" applyAlignment="1">
      <alignment horizontal="center" vertical="center"/>
    </xf>
    <xf numFmtId="1" fontId="20" fillId="15" borderId="31" xfId="278" applyNumberFormat="1" applyFill="1" applyBorder="1" applyAlignment="1">
      <alignment horizontal="center" vertical="center"/>
    </xf>
    <xf numFmtId="1" fontId="20" fillId="15" borderId="30" xfId="278" applyNumberFormat="1" applyFill="1" applyBorder="1" applyAlignment="1">
      <alignment horizontal="center" vertical="center"/>
    </xf>
    <xf numFmtId="1" fontId="20" fillId="15" borderId="32" xfId="278" applyNumberFormat="1" applyFill="1" applyBorder="1" applyAlignment="1">
      <alignment horizontal="center" vertical="center"/>
    </xf>
    <xf numFmtId="1" fontId="20" fillId="17" borderId="31" xfId="278" applyNumberFormat="1" applyFill="1" applyBorder="1" applyAlignment="1">
      <alignment horizontal="center" vertical="center"/>
    </xf>
    <xf numFmtId="1" fontId="20" fillId="17" borderId="30" xfId="278" applyNumberFormat="1" applyFill="1" applyBorder="1" applyAlignment="1">
      <alignment horizontal="center" vertical="center"/>
    </xf>
    <xf numFmtId="1" fontId="20" fillId="17" borderId="32" xfId="278" applyNumberFormat="1" applyFill="1" applyBorder="1" applyAlignment="1">
      <alignment horizontal="center" vertical="center"/>
    </xf>
    <xf numFmtId="1" fontId="20" fillId="18" borderId="31" xfId="278" applyNumberFormat="1" applyFill="1" applyBorder="1" applyAlignment="1">
      <alignment horizontal="center" vertical="center"/>
    </xf>
    <xf numFmtId="1" fontId="20" fillId="18" borderId="30" xfId="278" applyNumberFormat="1" applyFill="1" applyBorder="1" applyAlignment="1">
      <alignment horizontal="center" vertical="center"/>
    </xf>
    <xf numFmtId="1" fontId="20" fillId="18" borderId="32" xfId="278" applyNumberFormat="1" applyFill="1" applyBorder="1" applyAlignment="1">
      <alignment horizontal="center" vertical="center"/>
    </xf>
    <xf numFmtId="1" fontId="20" fillId="19" borderId="31" xfId="278" applyNumberFormat="1" applyFill="1" applyBorder="1" applyAlignment="1">
      <alignment horizontal="center" vertical="center"/>
    </xf>
    <xf numFmtId="1" fontId="20" fillId="19" borderId="30" xfId="278" applyNumberFormat="1" applyFill="1" applyBorder="1" applyAlignment="1">
      <alignment horizontal="center" vertical="center"/>
    </xf>
    <xf numFmtId="1" fontId="20" fillId="19" borderId="32" xfId="278" applyNumberFormat="1" applyFill="1" applyBorder="1" applyAlignment="1">
      <alignment horizontal="center" vertical="center"/>
    </xf>
    <xf numFmtId="207" fontId="17" fillId="15" borderId="31" xfId="408" applyNumberFormat="1" applyFont="1" applyFill="1" applyBorder="1" applyAlignment="1">
      <alignment horizontal="center" vertical="center"/>
    </xf>
    <xf numFmtId="207" fontId="17" fillId="15" borderId="30" xfId="408" applyNumberFormat="1" applyFont="1" applyFill="1" applyBorder="1" applyAlignment="1">
      <alignment horizontal="center" vertical="center"/>
    </xf>
    <xf numFmtId="207" fontId="17" fillId="15" borderId="32" xfId="408" applyNumberFormat="1" applyFont="1" applyFill="1" applyBorder="1" applyAlignment="1">
      <alignment horizontal="center" vertical="center"/>
    </xf>
    <xf numFmtId="207" fontId="17" fillId="17" borderId="31" xfId="408" applyNumberFormat="1" applyFont="1" applyFill="1" applyBorder="1" applyAlignment="1">
      <alignment horizontal="center" vertical="center"/>
    </xf>
    <xf numFmtId="207" fontId="17" fillId="17" borderId="30" xfId="408" applyNumberFormat="1" applyFont="1" applyFill="1" applyBorder="1" applyAlignment="1">
      <alignment horizontal="center" vertical="center"/>
    </xf>
    <xf numFmtId="207" fontId="17" fillId="17" borderId="32" xfId="408" applyNumberFormat="1" applyFont="1" applyFill="1" applyBorder="1" applyAlignment="1">
      <alignment horizontal="center" vertical="center"/>
    </xf>
    <xf numFmtId="179" fontId="28" fillId="0" borderId="35" xfId="183" applyFont="1" applyBorder="1" applyAlignment="1">
      <alignment horizontal="center" vertical="center" wrapText="1"/>
    </xf>
    <xf numFmtId="179" fontId="28" fillId="0" borderId="18" xfId="183" applyFont="1" applyBorder="1" applyAlignment="1">
      <alignment horizontal="center" vertical="center" wrapText="1"/>
    </xf>
    <xf numFmtId="179" fontId="28" fillId="0" borderId="15" xfId="183" applyFont="1" applyBorder="1" applyAlignment="1">
      <alignment horizontal="center" vertical="center" wrapText="1"/>
    </xf>
    <xf numFmtId="0" fontId="23" fillId="0" borderId="40" xfId="278" applyFont="1" applyBorder="1" applyAlignment="1">
      <alignment horizontal="center" vertical="center" wrapText="1"/>
    </xf>
    <xf numFmtId="0" fontId="23" fillId="0" borderId="36" xfId="278" applyFont="1" applyBorder="1" applyAlignment="1">
      <alignment horizontal="center" vertical="center" wrapText="1"/>
    </xf>
    <xf numFmtId="0" fontId="23" fillId="0" borderId="38" xfId="278" applyFont="1" applyBorder="1" applyAlignment="1">
      <alignment horizontal="center" vertical="center" wrapText="1"/>
    </xf>
    <xf numFmtId="0" fontId="23" fillId="0" borderId="18" xfId="278" applyFont="1" applyBorder="1" applyAlignment="1">
      <alignment horizontal="center" vertical="center" wrapText="1"/>
    </xf>
    <xf numFmtId="0" fontId="23" fillId="0" borderId="15" xfId="278" applyFont="1" applyBorder="1" applyAlignment="1">
      <alignment horizontal="center" vertical="center" wrapText="1"/>
    </xf>
    <xf numFmtId="0" fontId="23" fillId="0" borderId="35" xfId="278" applyFont="1" applyBorder="1" applyAlignment="1">
      <alignment horizontal="center" vertical="center" wrapText="1"/>
    </xf>
    <xf numFmtId="0" fontId="23" fillId="10" borderId="35" xfId="278" applyFont="1" applyFill="1" applyBorder="1" applyAlignment="1">
      <alignment horizontal="center" vertical="center" wrapText="1"/>
    </xf>
    <xf numFmtId="0" fontId="23" fillId="10" borderId="18" xfId="278" applyFont="1" applyFill="1" applyBorder="1" applyAlignment="1">
      <alignment horizontal="center" vertical="center" wrapText="1"/>
    </xf>
    <xf numFmtId="0" fontId="23" fillId="10" borderId="15" xfId="278" applyFont="1" applyFill="1" applyBorder="1" applyAlignment="1">
      <alignment horizontal="center" vertical="center" wrapText="1"/>
    </xf>
    <xf numFmtId="0" fontId="27" fillId="0" borderId="1" xfId="278" applyFont="1" applyBorder="1" applyAlignment="1">
      <alignment horizontal="center"/>
    </xf>
    <xf numFmtId="0" fontId="27" fillId="0" borderId="2" xfId="278" applyFont="1" applyBorder="1" applyAlignment="1">
      <alignment horizontal="center"/>
    </xf>
    <xf numFmtId="0" fontId="27" fillId="0" borderId="17" xfId="278" applyFont="1" applyBorder="1" applyAlignment="1">
      <alignment horizontal="center"/>
    </xf>
    <xf numFmtId="0" fontId="23" fillId="0" borderId="33" xfId="278" applyFont="1" applyBorder="1" applyAlignment="1">
      <alignment horizontal="center" vertical="center" wrapText="1"/>
    </xf>
    <xf numFmtId="0" fontId="23" fillId="0" borderId="36" xfId="278" applyFont="1" applyBorder="1" applyAlignment="1">
      <alignment horizontal="center" vertical="center"/>
    </xf>
    <xf numFmtId="0" fontId="23" fillId="0" borderId="38" xfId="278" applyFont="1" applyBorder="1" applyAlignment="1">
      <alignment horizontal="center" vertical="center"/>
    </xf>
    <xf numFmtId="0" fontId="23" fillId="10" borderId="40" xfId="278" applyFont="1" applyFill="1" applyBorder="1" applyAlignment="1">
      <alignment horizontal="center" vertical="center" wrapText="1"/>
    </xf>
    <xf numFmtId="0" fontId="23" fillId="10" borderId="36" xfId="278" applyFont="1" applyFill="1" applyBorder="1" applyAlignment="1">
      <alignment horizontal="center" vertical="center" wrapText="1"/>
    </xf>
    <xf numFmtId="0" fontId="23" fillId="10" borderId="38" xfId="278" applyFont="1" applyFill="1" applyBorder="1" applyAlignment="1">
      <alignment horizontal="center" vertical="center" wrapText="1"/>
    </xf>
    <xf numFmtId="179" fontId="23" fillId="0" borderId="35" xfId="183" applyFont="1" applyBorder="1" applyAlignment="1">
      <alignment horizontal="center" vertical="center" wrapText="1"/>
    </xf>
    <xf numFmtId="179" fontId="23" fillId="0" borderId="18" xfId="183" applyFont="1" applyBorder="1" applyAlignment="1">
      <alignment horizontal="center" vertical="center" wrapText="1"/>
    </xf>
    <xf numFmtId="179" fontId="23" fillId="0" borderId="15" xfId="183" applyFont="1" applyBorder="1" applyAlignment="1">
      <alignment horizontal="center" vertical="center" wrapText="1"/>
    </xf>
    <xf numFmtId="179" fontId="23" fillId="10" borderId="35" xfId="183" applyFont="1" applyFill="1" applyBorder="1" applyAlignment="1">
      <alignment horizontal="center" vertical="center" wrapText="1"/>
    </xf>
    <xf numFmtId="179" fontId="23" fillId="10" borderId="18" xfId="183" applyFont="1" applyFill="1" applyBorder="1" applyAlignment="1">
      <alignment horizontal="center" vertical="center" wrapText="1"/>
    </xf>
    <xf numFmtId="179" fontId="23" fillId="10" borderId="15" xfId="183" applyFont="1" applyFill="1" applyBorder="1" applyAlignment="1">
      <alignment horizontal="center" vertical="center" wrapText="1"/>
    </xf>
    <xf numFmtId="179" fontId="28" fillId="0" borderId="35" xfId="183" applyFont="1" applyFill="1" applyBorder="1" applyAlignment="1">
      <alignment horizontal="center" vertical="center" wrapText="1"/>
    </xf>
    <xf numFmtId="179" fontId="28" fillId="0" borderId="18" xfId="183" applyFont="1" applyFill="1" applyBorder="1" applyAlignment="1">
      <alignment horizontal="center" vertical="center" wrapText="1"/>
    </xf>
    <xf numFmtId="179" fontId="28" fillId="0" borderId="15" xfId="183" applyFont="1" applyFill="1" applyBorder="1" applyAlignment="1">
      <alignment horizontal="center" vertical="center" wrapText="1"/>
    </xf>
    <xf numFmtId="207" fontId="17" fillId="21" borderId="31" xfId="2" applyNumberFormat="1" applyFont="1" applyFill="1" applyBorder="1" applyAlignment="1">
      <alignment horizontal="center" vertical="center"/>
    </xf>
    <xf numFmtId="207" fontId="17" fillId="21" borderId="30" xfId="2" applyNumberFormat="1" applyFont="1" applyFill="1" applyBorder="1" applyAlignment="1">
      <alignment horizontal="center" vertical="center"/>
    </xf>
    <xf numFmtId="207" fontId="17" fillId="21" borderId="32" xfId="2" applyNumberFormat="1" applyFont="1" applyFill="1" applyBorder="1" applyAlignment="1">
      <alignment horizontal="center" vertical="center"/>
    </xf>
    <xf numFmtId="207" fontId="17" fillId="15" borderId="31" xfId="2" applyNumberFormat="1" applyFont="1" applyFill="1" applyBorder="1" applyAlignment="1">
      <alignment horizontal="center" vertical="center"/>
    </xf>
    <xf numFmtId="207" fontId="17" fillId="15" borderId="30" xfId="2" applyNumberFormat="1" applyFont="1" applyFill="1" applyBorder="1" applyAlignment="1">
      <alignment horizontal="center" vertical="center"/>
    </xf>
    <xf numFmtId="207" fontId="17" fillId="15" borderId="32" xfId="2" applyNumberFormat="1" applyFont="1" applyFill="1" applyBorder="1" applyAlignment="1">
      <alignment horizontal="center" vertical="center"/>
    </xf>
    <xf numFmtId="207" fontId="17" fillId="17" borderId="31" xfId="2" applyNumberFormat="1" applyFont="1" applyFill="1" applyBorder="1" applyAlignment="1">
      <alignment horizontal="center" vertical="center"/>
    </xf>
    <xf numFmtId="207" fontId="17" fillId="17" borderId="30" xfId="2" applyNumberFormat="1" applyFont="1" applyFill="1" applyBorder="1" applyAlignment="1">
      <alignment horizontal="center" vertical="center"/>
    </xf>
    <xf numFmtId="207" fontId="17" fillId="17" borderId="32" xfId="2" applyNumberFormat="1" applyFont="1" applyFill="1" applyBorder="1" applyAlignment="1">
      <alignment horizontal="center" vertical="center"/>
    </xf>
    <xf numFmtId="207" fontId="17" fillId="18" borderId="31" xfId="2" applyNumberFormat="1" applyFont="1" applyFill="1" applyBorder="1" applyAlignment="1">
      <alignment horizontal="center" vertical="center"/>
    </xf>
    <xf numFmtId="207" fontId="17" fillId="18" borderId="30" xfId="2" applyNumberFormat="1" applyFont="1" applyFill="1" applyBorder="1" applyAlignment="1">
      <alignment horizontal="center" vertical="center"/>
    </xf>
    <xf numFmtId="207" fontId="17" fillId="18" borderId="32" xfId="2" applyNumberFormat="1" applyFont="1" applyFill="1" applyBorder="1" applyAlignment="1">
      <alignment horizontal="center" vertical="center"/>
    </xf>
    <xf numFmtId="207" fontId="17" fillId="19" borderId="31" xfId="2" applyNumberFormat="1" applyFont="1" applyFill="1" applyBorder="1" applyAlignment="1">
      <alignment horizontal="center" vertical="center"/>
    </xf>
    <xf numFmtId="207" fontId="17" fillId="19" borderId="30" xfId="2" applyNumberFormat="1" applyFont="1" applyFill="1" applyBorder="1" applyAlignment="1">
      <alignment horizontal="center" vertical="center"/>
    </xf>
    <xf numFmtId="207" fontId="17" fillId="19" borderId="32" xfId="2" applyNumberFormat="1" applyFont="1" applyFill="1" applyBorder="1" applyAlignment="1">
      <alignment horizontal="center" vertical="center"/>
    </xf>
    <xf numFmtId="1" fontId="172" fillId="21" borderId="31" xfId="276" applyNumberFormat="1" applyFill="1" applyBorder="1" applyAlignment="1">
      <alignment horizontal="center" vertical="center"/>
    </xf>
    <xf numFmtId="1" fontId="172" fillId="21" borderId="30" xfId="276" applyNumberFormat="1" applyFill="1" applyBorder="1" applyAlignment="1">
      <alignment horizontal="center" vertical="center"/>
    </xf>
    <xf numFmtId="1" fontId="172" fillId="21" borderId="32" xfId="276" applyNumberFormat="1" applyFill="1" applyBorder="1" applyAlignment="1">
      <alignment horizontal="center" vertical="center"/>
    </xf>
    <xf numFmtId="177" fontId="23" fillId="2" borderId="23" xfId="276" applyFont="1" applyFill="1" applyBorder="1" applyAlignment="1">
      <alignment horizontal="center" vertical="center" wrapText="1"/>
    </xf>
    <xf numFmtId="177" fontId="23" fillId="2" borderId="27" xfId="276" applyFont="1" applyFill="1" applyBorder="1" applyAlignment="1">
      <alignment horizontal="center" vertical="center" wrapText="1"/>
    </xf>
    <xf numFmtId="177" fontId="172" fillId="21" borderId="22" xfId="276" applyFill="1" applyBorder="1" applyAlignment="1">
      <alignment horizontal="center" vertical="center"/>
    </xf>
    <xf numFmtId="177" fontId="16" fillId="0" borderId="24" xfId="286" applyFont="1" applyBorder="1" applyAlignment="1">
      <alignment horizontal="center" vertical="center"/>
    </xf>
    <xf numFmtId="177" fontId="16" fillId="0" borderId="25" xfId="286" applyFont="1" applyBorder="1" applyAlignment="1">
      <alignment horizontal="center" vertical="center"/>
    </xf>
    <xf numFmtId="177" fontId="16" fillId="0" borderId="26" xfId="286" applyFont="1" applyBorder="1" applyAlignment="1">
      <alignment horizontal="center" vertical="center"/>
    </xf>
    <xf numFmtId="177" fontId="16" fillId="8" borderId="23" xfId="286" applyFont="1" applyFill="1" applyBorder="1" applyAlignment="1">
      <alignment horizontal="center" vertical="center"/>
    </xf>
    <xf numFmtId="177" fontId="16" fillId="8" borderId="28" xfId="286" applyFont="1" applyFill="1" applyBorder="1" applyAlignment="1">
      <alignment horizontal="center" vertical="center"/>
    </xf>
    <xf numFmtId="177" fontId="16" fillId="8" borderId="27" xfId="286" applyFont="1" applyFill="1" applyBorder="1" applyAlignment="1">
      <alignment horizontal="center" vertical="center"/>
    </xf>
    <xf numFmtId="177" fontId="17" fillId="10" borderId="22" xfId="286" applyFont="1" applyFill="1" applyBorder="1" applyAlignment="1">
      <alignment horizontal="center" vertical="center" wrapText="1"/>
    </xf>
    <xf numFmtId="177" fontId="18" fillId="0" borderId="22" xfId="286" applyFont="1" applyBorder="1" applyAlignment="1">
      <alignment horizontal="center" vertical="center" wrapText="1"/>
    </xf>
    <xf numFmtId="0" fontId="15" fillId="0" borderId="22" xfId="281" applyFont="1" applyBorder="1" applyAlignment="1" applyProtection="1">
      <alignment horizontal="center" vertical="center" wrapText="1"/>
      <protection locked="0"/>
    </xf>
    <xf numFmtId="177" fontId="15" fillId="0" borderId="22" xfId="286" applyFont="1" applyBorder="1" applyAlignment="1">
      <alignment horizontal="center" vertical="center" wrapText="1"/>
    </xf>
    <xf numFmtId="177" fontId="20" fillId="20" borderId="22" xfId="277" applyFill="1" applyBorder="1" applyAlignment="1">
      <alignment horizontal="center" vertical="center"/>
    </xf>
    <xf numFmtId="1" fontId="20" fillId="15" borderId="31" xfId="277" applyNumberFormat="1" applyFill="1" applyBorder="1" applyAlignment="1">
      <alignment horizontal="center" vertical="center"/>
    </xf>
    <xf numFmtId="1" fontId="20" fillId="15" borderId="30" xfId="277" applyNumberFormat="1" applyFill="1" applyBorder="1" applyAlignment="1">
      <alignment horizontal="center" vertical="center"/>
    </xf>
    <xf numFmtId="1" fontId="20" fillId="15" borderId="32" xfId="277" applyNumberFormat="1" applyFill="1" applyBorder="1" applyAlignment="1">
      <alignment horizontal="center" vertical="center"/>
    </xf>
    <xf numFmtId="1" fontId="20" fillId="17" borderId="31" xfId="277" applyNumberFormat="1" applyFill="1" applyBorder="1" applyAlignment="1">
      <alignment horizontal="center" vertical="center"/>
    </xf>
    <xf numFmtId="1" fontId="20" fillId="17" borderId="30" xfId="277" applyNumberFormat="1" applyFill="1" applyBorder="1" applyAlignment="1">
      <alignment horizontal="center" vertical="center"/>
    </xf>
    <xf numFmtId="1" fontId="20" fillId="17" borderId="32" xfId="277" applyNumberFormat="1" applyFill="1" applyBorder="1" applyAlignment="1">
      <alignment horizontal="center" vertical="center"/>
    </xf>
    <xf numFmtId="1" fontId="20" fillId="18" borderId="31" xfId="277" applyNumberFormat="1" applyFill="1" applyBorder="1" applyAlignment="1">
      <alignment horizontal="center" vertical="center"/>
    </xf>
    <xf numFmtId="1" fontId="20" fillId="18" borderId="30" xfId="277" applyNumberFormat="1" applyFill="1" applyBorder="1" applyAlignment="1">
      <alignment horizontal="center" vertical="center"/>
    </xf>
    <xf numFmtId="1" fontId="20" fillId="18" borderId="32" xfId="277" applyNumberFormat="1" applyFill="1" applyBorder="1" applyAlignment="1">
      <alignment horizontal="center" vertical="center"/>
    </xf>
    <xf numFmtId="1" fontId="20" fillId="19" borderId="31" xfId="277" applyNumberFormat="1" applyFill="1" applyBorder="1" applyAlignment="1">
      <alignment horizontal="center" vertical="center"/>
    </xf>
    <xf numFmtId="1" fontId="20" fillId="19" borderId="30" xfId="277" applyNumberFormat="1" applyFill="1" applyBorder="1" applyAlignment="1">
      <alignment horizontal="center" vertical="center"/>
    </xf>
    <xf numFmtId="1" fontId="20" fillId="19" borderId="32" xfId="277" applyNumberFormat="1" applyFill="1" applyBorder="1" applyAlignment="1">
      <alignment horizontal="center" vertical="center"/>
    </xf>
    <xf numFmtId="1" fontId="20" fillId="20" borderId="30" xfId="277" applyNumberFormat="1" applyFill="1" applyBorder="1" applyAlignment="1">
      <alignment horizontal="center" vertical="center"/>
    </xf>
    <xf numFmtId="1" fontId="20" fillId="20" borderId="32" xfId="277" applyNumberFormat="1" applyFill="1" applyBorder="1" applyAlignment="1">
      <alignment horizontal="center" vertical="center"/>
    </xf>
    <xf numFmtId="177" fontId="23" fillId="2" borderId="23" xfId="277" applyFont="1" applyFill="1" applyBorder="1" applyAlignment="1">
      <alignment horizontal="center" vertical="center" wrapText="1"/>
    </xf>
    <xf numFmtId="177" fontId="23" fillId="2" borderId="27" xfId="277" applyFont="1" applyFill="1" applyBorder="1" applyAlignment="1">
      <alignment horizontal="center" vertical="center" wrapText="1"/>
    </xf>
    <xf numFmtId="177" fontId="20" fillId="15" borderId="31" xfId="277" applyFill="1" applyBorder="1" applyAlignment="1">
      <alignment horizontal="center" vertical="center"/>
    </xf>
    <xf numFmtId="177" fontId="20" fillId="15" borderId="30" xfId="277" applyFill="1" applyBorder="1" applyAlignment="1">
      <alignment horizontal="center" vertical="center"/>
    </xf>
    <xf numFmtId="177" fontId="20" fillId="15" borderId="32" xfId="277" applyFill="1" applyBorder="1" applyAlignment="1">
      <alignment horizontal="center" vertical="center"/>
    </xf>
    <xf numFmtId="177" fontId="20" fillId="17" borderId="31" xfId="277" applyFill="1" applyBorder="1" applyAlignment="1">
      <alignment horizontal="center" vertical="center"/>
    </xf>
    <xf numFmtId="177" fontId="20" fillId="17" borderId="30" xfId="277" applyFill="1" applyBorder="1" applyAlignment="1">
      <alignment horizontal="center" vertical="center"/>
    </xf>
    <xf numFmtId="177" fontId="20" fillId="17" borderId="32" xfId="277" applyFill="1" applyBorder="1" applyAlignment="1">
      <alignment horizontal="center" vertical="center"/>
    </xf>
    <xf numFmtId="177" fontId="20" fillId="18" borderId="31" xfId="277" applyFill="1" applyBorder="1" applyAlignment="1">
      <alignment horizontal="center" vertical="center"/>
    </xf>
    <xf numFmtId="177" fontId="20" fillId="18" borderId="30" xfId="277" applyFill="1" applyBorder="1" applyAlignment="1">
      <alignment horizontal="center" vertical="center"/>
    </xf>
    <xf numFmtId="177" fontId="20" fillId="18" borderId="32" xfId="277" applyFill="1" applyBorder="1" applyAlignment="1">
      <alignment horizontal="center" vertical="center"/>
    </xf>
    <xf numFmtId="177" fontId="0" fillId="19" borderId="31" xfId="277" applyFont="1" applyFill="1" applyBorder="1" applyAlignment="1">
      <alignment horizontal="center" vertical="center"/>
    </xf>
    <xf numFmtId="177" fontId="20" fillId="19" borderId="30" xfId="277" applyFill="1" applyBorder="1" applyAlignment="1">
      <alignment horizontal="center" vertical="center"/>
    </xf>
    <xf numFmtId="177" fontId="20" fillId="19" borderId="32" xfId="277" applyFill="1" applyBorder="1" applyAlignment="1">
      <alignment horizontal="center" vertical="center"/>
    </xf>
    <xf numFmtId="177" fontId="15" fillId="0" borderId="22" xfId="283" applyFont="1" applyBorder="1" applyAlignment="1" applyProtection="1">
      <alignment horizontal="center" vertical="center" wrapText="1"/>
      <protection locked="0"/>
    </xf>
    <xf numFmtId="177" fontId="24" fillId="13" borderId="29" xfId="0" applyFont="1" applyFill="1" applyBorder="1" applyAlignment="1">
      <alignment horizontal="center"/>
    </xf>
    <xf numFmtId="177" fontId="24" fillId="14" borderId="0" xfId="0" applyFont="1" applyFill="1" applyAlignment="1">
      <alignment horizontal="center"/>
    </xf>
    <xf numFmtId="177" fontId="0" fillId="0" borderId="0" xfId="0" applyAlignment="1">
      <alignment horizontal="center"/>
    </xf>
    <xf numFmtId="177" fontId="24" fillId="13" borderId="29" xfId="269" applyFont="1" applyFill="1" applyBorder="1" applyAlignment="1">
      <alignment horizontal="center"/>
    </xf>
    <xf numFmtId="177" fontId="24" fillId="14" borderId="29" xfId="269" applyFont="1" applyFill="1" applyBorder="1" applyAlignment="1">
      <alignment horizontal="center"/>
    </xf>
    <xf numFmtId="208" fontId="16" fillId="8" borderId="23" xfId="286" applyNumberFormat="1" applyFont="1" applyFill="1" applyBorder="1" applyAlignment="1">
      <alignment horizontal="center" vertical="center" wrapText="1"/>
    </xf>
    <xf numFmtId="208" fontId="16" fillId="8" borderId="27" xfId="286" applyNumberFormat="1" applyFont="1" applyFill="1" applyBorder="1" applyAlignment="1">
      <alignment horizontal="center" vertical="center" wrapText="1"/>
    </xf>
    <xf numFmtId="177" fontId="7" fillId="4" borderId="1" xfId="0" applyFont="1" applyFill="1" applyBorder="1" applyAlignment="1">
      <alignment horizontal="center" vertical="center"/>
    </xf>
    <xf numFmtId="177" fontId="7" fillId="4" borderId="2" xfId="0" applyFont="1" applyFill="1" applyBorder="1" applyAlignment="1">
      <alignment horizontal="center" vertical="center"/>
    </xf>
    <xf numFmtId="177" fontId="7" fillId="4" borderId="3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1" fillId="2" borderId="2" xfId="0" applyFont="1" applyFill="1" applyBorder="1" applyAlignment="1">
      <alignment horizontal="center" vertical="center"/>
    </xf>
    <xf numFmtId="177" fontId="1" fillId="2" borderId="3" xfId="0" applyFont="1" applyFill="1" applyBorder="1" applyAlignment="1">
      <alignment horizontal="center" vertical="center"/>
    </xf>
    <xf numFmtId="177" fontId="14" fillId="0" borderId="0" xfId="0" applyFont="1" applyAlignment="1">
      <alignment vertical="center"/>
    </xf>
    <xf numFmtId="177" fontId="9" fillId="0" borderId="0" xfId="273" applyFont="1" applyAlignment="1">
      <alignment horizontal="center" wrapText="1"/>
    </xf>
    <xf numFmtId="177" fontId="3" fillId="0" borderId="5" xfId="0" applyFont="1" applyBorder="1" applyAlignment="1">
      <alignment horizontal="center" vertical="center" wrapText="1"/>
    </xf>
    <xf numFmtId="177" fontId="3" fillId="0" borderId="6" xfId="0" applyFont="1" applyBorder="1" applyAlignment="1">
      <alignment horizontal="center" vertical="center" wrapText="1"/>
    </xf>
    <xf numFmtId="177" fontId="3" fillId="0" borderId="7" xfId="0" applyFont="1" applyBorder="1" applyAlignment="1">
      <alignment horizontal="center" vertical="center" wrapText="1"/>
    </xf>
    <xf numFmtId="177" fontId="3" fillId="0" borderId="10" xfId="0" applyFont="1" applyBorder="1" applyAlignment="1">
      <alignment horizontal="center" vertical="center" wrapText="1"/>
    </xf>
    <xf numFmtId="177" fontId="3" fillId="0" borderId="0" xfId="0" applyFont="1" applyAlignment="1">
      <alignment horizontal="center" vertical="center" wrapText="1"/>
    </xf>
    <xf numFmtId="177" fontId="3" fillId="0" borderId="11" xfId="0" applyFont="1" applyBorder="1" applyAlignment="1">
      <alignment horizontal="center" vertical="center" wrapText="1"/>
    </xf>
    <xf numFmtId="177" fontId="3" fillId="0" borderId="12" xfId="0" applyFont="1" applyBorder="1" applyAlignment="1">
      <alignment horizontal="center" vertical="center" wrapText="1"/>
    </xf>
    <xf numFmtId="177" fontId="3" fillId="0" borderId="13" xfId="0" applyFont="1" applyBorder="1" applyAlignment="1">
      <alignment horizontal="center" vertical="center" wrapText="1"/>
    </xf>
    <xf numFmtId="177" fontId="3" fillId="0" borderId="14" xfId="0" applyFont="1" applyBorder="1" applyAlignment="1">
      <alignment horizontal="center" vertical="center" wrapText="1"/>
    </xf>
    <xf numFmtId="177" fontId="3" fillId="0" borderId="19" xfId="0" applyFont="1" applyBorder="1" applyAlignment="1">
      <alignment horizontal="center" vertical="center" wrapText="1"/>
    </xf>
    <xf numFmtId="177" fontId="3" fillId="0" borderId="20" xfId="0" applyFont="1" applyBorder="1" applyAlignment="1">
      <alignment horizontal="center" vertical="center" wrapText="1"/>
    </xf>
    <xf numFmtId="177" fontId="3" fillId="0" borderId="21" xfId="0" applyFont="1" applyBorder="1" applyAlignment="1">
      <alignment horizontal="center" vertical="center" wrapText="1"/>
    </xf>
  </cellXfs>
  <cellStyles count="462">
    <cellStyle name=" 1" xfId="456"/>
    <cellStyle name="?" xfId="4"/>
    <cellStyle name="??" xfId="5"/>
    <cellStyle name="?? 2" xfId="6"/>
    <cellStyle name="?? 3" xfId="7"/>
    <cellStyle name="?? 4" xfId="8"/>
    <cellStyle name="?? 5" xfId="9"/>
    <cellStyle name="????" xfId="10"/>
    <cellStyle name="?????" xfId="11"/>
    <cellStyle name="?????? 1" xfId="12"/>
    <cellStyle name="?????? 2" xfId="13"/>
    <cellStyle name="?????? 3" xfId="14"/>
    <cellStyle name="?????? 4" xfId="15"/>
    <cellStyle name="?????? 5" xfId="16"/>
    <cellStyle name="??_Ecom MP Fall 2012 CCD - Coverlet 6pc set-5 21" xfId="17"/>
    <cellStyle name="_1_1" xfId="18"/>
    <cellStyle name="_18" xfId="19"/>
    <cellStyle name="_Anna's Linen Electric 90105_CCD -WM BHG BLANKET 2013-12-20" xfId="20"/>
    <cellStyle name="_BA Quotesheet format JLA-Kohls -05032011 2" xfId="21"/>
    <cellStyle name="_Book1" xfId="22"/>
    <cellStyle name="_BUYPLAN" xfId="23"/>
    <cellStyle name="_Chairs" xfId="24"/>
    <cellStyle name="_duckwall and gordman order margin review- 80701_CCD -WM BHG BLANKET 2013-12-20" xfId="25"/>
    <cellStyle name="_duckwall and gordman order margin review- 80701_Consolidated Price quote sheet (3) 2" xfId="26"/>
    <cellStyle name="_JLA-Sears 24 SC Roll-out  Projected Forecast REV 5-7-11" xfId="27"/>
    <cellStyle name="20% - ?????? 1" xfId="28"/>
    <cellStyle name="20% - ?????? 5" xfId="29"/>
    <cellStyle name="20% - Accent1" xfId="30"/>
    <cellStyle name="20% - Accent1 2 2 8" xfId="31"/>
    <cellStyle name="20% - Accent1 3 2 2" xfId="32"/>
    <cellStyle name="20% - Accent1 3 6" xfId="33"/>
    <cellStyle name="20% - Accent1 3 7" xfId="34"/>
    <cellStyle name="20% - Accent1 5" xfId="35"/>
    <cellStyle name="20% - Accent2" xfId="36"/>
    <cellStyle name="20% - Accent2 3 2 2" xfId="37"/>
    <cellStyle name="20% - Accent2 3 6" xfId="38"/>
    <cellStyle name="20% - Accent2 3 7" xfId="39"/>
    <cellStyle name="20% - Accent2 5" xfId="40"/>
    <cellStyle name="20% - Accent3" xfId="41"/>
    <cellStyle name="20% - Accent3 3 2 2" xfId="42"/>
    <cellStyle name="20% - Accent3 3 6" xfId="43"/>
    <cellStyle name="20% - Accent3 3 7" xfId="44"/>
    <cellStyle name="20% - Accent4" xfId="45"/>
    <cellStyle name="20% - Accent4 3 7" xfId="46"/>
    <cellStyle name="20% - Accent5" xfId="47"/>
    <cellStyle name="20% - Accent5 3 2 2" xfId="48"/>
    <cellStyle name="20% - Accent6 3 2 2" xfId="49"/>
    <cellStyle name="20% - 輔色1" xfId="50"/>
    <cellStyle name="20% - 輔色1 2" xfId="51"/>
    <cellStyle name="20% - 輔色2" xfId="52"/>
    <cellStyle name="20% - 輔色2 2" xfId="53"/>
    <cellStyle name="20% - 輔色3" xfId="54"/>
    <cellStyle name="20% - 輔色3 2" xfId="55"/>
    <cellStyle name="20% - 輔色4" xfId="56"/>
    <cellStyle name="20% - 輔色5" xfId="57"/>
    <cellStyle name="20% - 輔色5 2" xfId="58"/>
    <cellStyle name="20% - 輔色6" xfId="59"/>
    <cellStyle name="40% - ?????? 3" xfId="60"/>
    <cellStyle name="40% - ?????? 6" xfId="61"/>
    <cellStyle name="40% - Accent1 3 2 2" xfId="62"/>
    <cellStyle name="40% - Accent1 3 7" xfId="63"/>
    <cellStyle name="40% - Accent2 3 2 2" xfId="64"/>
    <cellStyle name="40% - Accent3" xfId="65"/>
    <cellStyle name="40% - Accent3 3 2 2" xfId="66"/>
    <cellStyle name="40% - Accent3 3 5" xfId="67"/>
    <cellStyle name="40% - Accent3 3 6" xfId="68"/>
    <cellStyle name="40% - Accent4 3 7" xfId="69"/>
    <cellStyle name="40% - Accent5 3 2 2" xfId="70"/>
    <cellStyle name="40% - Accent6" xfId="71"/>
    <cellStyle name="40% - Accent6 2 2 8" xfId="72"/>
    <cellStyle name="40% - Accent6 3 7" xfId="73"/>
    <cellStyle name="40% - 輔色1" xfId="74"/>
    <cellStyle name="40% - 輔色1 2" xfId="75"/>
    <cellStyle name="40% - 輔色2" xfId="76"/>
    <cellStyle name="40% - 輔色3" xfId="77"/>
    <cellStyle name="40% - 輔色4 2" xfId="78"/>
    <cellStyle name="40% - 輔色6" xfId="79"/>
    <cellStyle name="40% - 輔色6 2" xfId="80"/>
    <cellStyle name="60% - ?????? 2" xfId="81"/>
    <cellStyle name="60% - ?????? 3" xfId="82"/>
    <cellStyle name="60% - ?????? 6" xfId="83"/>
    <cellStyle name="60% - Accent1" xfId="84"/>
    <cellStyle name="60% - Accent1 2 2 2" xfId="85"/>
    <cellStyle name="60% - Accent1 3 2 2" xfId="86"/>
    <cellStyle name="60% - Accent1 3 6" xfId="87"/>
    <cellStyle name="60% - Accent1 3 7" xfId="88"/>
    <cellStyle name="60% - Accent1 5" xfId="89"/>
    <cellStyle name="60% - Accent2" xfId="90"/>
    <cellStyle name="60% - Accent2 2 2 2" xfId="91"/>
    <cellStyle name="60% - Accent2 3 2 2" xfId="92"/>
    <cellStyle name="60% - Accent2 5" xfId="93"/>
    <cellStyle name="60% - Accent3" xfId="94"/>
    <cellStyle name="60% - Accent3 3 2 2" xfId="95"/>
    <cellStyle name="60% - Accent3 3 5" xfId="96"/>
    <cellStyle name="60% - Accent3 3 6" xfId="97"/>
    <cellStyle name="60% - Accent3 5" xfId="98"/>
    <cellStyle name="60% - Accent4" xfId="99"/>
    <cellStyle name="60% - Accent4 2 2 2" xfId="100"/>
    <cellStyle name="60% - Accent4 3 2 2" xfId="101"/>
    <cellStyle name="60% - Accent4 3 7" xfId="102"/>
    <cellStyle name="60% - Accent4 5" xfId="103"/>
    <cellStyle name="60% - Accent5 2 2 2" xfId="104"/>
    <cellStyle name="60% - Accent5 3 2 2" xfId="105"/>
    <cellStyle name="60% - Accent6" xfId="106"/>
    <cellStyle name="60% - Accent6 2 2 2" xfId="107"/>
    <cellStyle name="60% - Accent6 3 2 2" xfId="108"/>
    <cellStyle name="60% - Accent6 3 6" xfId="109"/>
    <cellStyle name="60% - Accent6 3 7" xfId="110"/>
    <cellStyle name="60% - 輔色1" xfId="111"/>
    <cellStyle name="60% - 輔色1 2" xfId="112"/>
    <cellStyle name="60% - 輔色2" xfId="113"/>
    <cellStyle name="60% - 輔色2 2" xfId="114"/>
    <cellStyle name="60% - 輔色3" xfId="115"/>
    <cellStyle name="60% - 輔色3 2" xfId="116"/>
    <cellStyle name="60% - 輔色4" xfId="117"/>
    <cellStyle name="60% - 輔色4 2" xfId="118"/>
    <cellStyle name="60% - 輔色5" xfId="119"/>
    <cellStyle name="60% - 輔色5 2" xfId="120"/>
    <cellStyle name="60% - 輔色6" xfId="121"/>
    <cellStyle name="60% - 輔色6 2" xfId="122"/>
    <cellStyle name="Accent1" xfId="123"/>
    <cellStyle name="Accent1 2 2 2" xfId="124"/>
    <cellStyle name="Accent1 3 7" xfId="125"/>
    <cellStyle name="Accent1 5" xfId="126"/>
    <cellStyle name="Accent2" xfId="127"/>
    <cellStyle name="Accent2 3 2 2" xfId="128"/>
    <cellStyle name="Accent2 3 5" xfId="129"/>
    <cellStyle name="Accent2 3 6" xfId="130"/>
    <cellStyle name="Accent3" xfId="131"/>
    <cellStyle name="Accent3 3 7" xfId="132"/>
    <cellStyle name="Accent4 3 2 2" xfId="133"/>
    <cellStyle name="Accent4 3 6" xfId="134"/>
    <cellStyle name="Accent4 3 7" xfId="135"/>
    <cellStyle name="Accent5 3 2 2" xfId="136"/>
    <cellStyle name="Accent6 3 2 2" xfId="137"/>
    <cellStyle name="Bad" xfId="138"/>
    <cellStyle name="Bad 14" xfId="139"/>
    <cellStyle name="Bad 2 2 2" xfId="140"/>
    <cellStyle name="Bad 3 2 2" xfId="141"/>
    <cellStyle name="Bad 3 6" xfId="142"/>
    <cellStyle name="Bad 5" xfId="143"/>
    <cellStyle name="Calc Currency (0)" xfId="144"/>
    <cellStyle name="Calc Currency (2)" xfId="145"/>
    <cellStyle name="Calc Percent (0)" xfId="146"/>
    <cellStyle name="Calc Percent (1)" xfId="147"/>
    <cellStyle name="Calc Percent (2)" xfId="148"/>
    <cellStyle name="Calc Units (1)" xfId="149"/>
    <cellStyle name="Calculation" xfId="150"/>
    <cellStyle name="Calculation 2 2 2 2" xfId="151"/>
    <cellStyle name="Calculation 3 2 2" xfId="152"/>
    <cellStyle name="Calculation 3 2 3" xfId="153"/>
    <cellStyle name="Calculation 3 6" xfId="154"/>
    <cellStyle name="Calculation 5 2 5" xfId="155"/>
    <cellStyle name="Check Cell" xfId="156"/>
    <cellStyle name="Check Cell 2 2 2" xfId="157"/>
    <cellStyle name="Check Cell 3 2 2" xfId="158"/>
    <cellStyle name="ColLevel_0" xfId="159"/>
    <cellStyle name="Comma [00]" xfId="160"/>
    <cellStyle name="Comma 10" xfId="161"/>
    <cellStyle name="Comma 2" xfId="162"/>
    <cellStyle name="Comma 2 2 2 2" xfId="163"/>
    <cellStyle name="Comma 2 2 2 4" xfId="164"/>
    <cellStyle name="Comma 5" xfId="165"/>
    <cellStyle name="Comma 5 6" xfId="166"/>
    <cellStyle name="Comma 7" xfId="167"/>
    <cellStyle name="comma zerodec" xfId="168"/>
    <cellStyle name="Comma0" xfId="169"/>
    <cellStyle name="Currency [00]" xfId="170"/>
    <cellStyle name="Currency 10" xfId="171"/>
    <cellStyle name="Currency 2" xfId="172"/>
    <cellStyle name="Currency 2 10" xfId="173"/>
    <cellStyle name="Currency 2 11" xfId="174"/>
    <cellStyle name="Currency 2 2 4 3" xfId="175"/>
    <cellStyle name="Currency 2 3" xfId="176"/>
    <cellStyle name="Currency 2 3 2" xfId="177"/>
    <cellStyle name="Currency 2 3 2 2" xfId="178"/>
    <cellStyle name="Currency 2 5 5" xfId="179"/>
    <cellStyle name="Currency 2 7" xfId="180"/>
    <cellStyle name="Currency 4 2 2" xfId="181"/>
    <cellStyle name="Currency 42" xfId="182"/>
    <cellStyle name="Currency 43" xfId="183"/>
    <cellStyle name="Currency 5 3" xfId="184"/>
    <cellStyle name="Currency 6" xfId="185"/>
    <cellStyle name="Currency 7" xfId="186"/>
    <cellStyle name="Currency 8 2" xfId="187"/>
    <cellStyle name="Currency 9 4" xfId="188"/>
    <cellStyle name="Currency_2012 March Market Sheet Set Price list" xfId="457"/>
    <cellStyle name="Currency_Sheet1 2" xfId="189"/>
    <cellStyle name="Currency_Sheet1 2 2" xfId="190"/>
    <cellStyle name="Currency_Sheet1 2 3" xfId="191"/>
    <cellStyle name="Currency_West End Quote Sheet for Fred Meyer20090804-Hellen" xfId="192"/>
    <cellStyle name="Currency1" xfId="193"/>
    <cellStyle name="Date Short" xfId="194"/>
    <cellStyle name="DELTA" xfId="195"/>
    <cellStyle name="Dollar (zero dec)" xfId="196"/>
    <cellStyle name="Excel Built-in Normal" xfId="197"/>
    <cellStyle name="Excel Built-in Normal 2" xfId="198"/>
    <cellStyle name="Excel Built-in Normal_ 2015 Prem revised Prices" xfId="199"/>
    <cellStyle name="Explanatory Text" xfId="200"/>
    <cellStyle name="Explanatory Text 3 2 2" xfId="201"/>
    <cellStyle name="Good" xfId="202"/>
    <cellStyle name="Good 2 2 2" xfId="203"/>
    <cellStyle name="Good 3 2 2" xfId="204"/>
    <cellStyle name="Good 5" xfId="205"/>
    <cellStyle name="Grey" xfId="206"/>
    <cellStyle name="Header" xfId="207"/>
    <cellStyle name="Header1" xfId="208"/>
    <cellStyle name="Header2" xfId="209"/>
    <cellStyle name="Heading 1" xfId="210"/>
    <cellStyle name="Heading 1 2 2 2" xfId="211"/>
    <cellStyle name="Heading 1 3 2 2" xfId="212"/>
    <cellStyle name="Heading 1 3 6" xfId="213"/>
    <cellStyle name="Heading 1 5" xfId="214"/>
    <cellStyle name="Heading 2" xfId="215"/>
    <cellStyle name="Heading 2 2 2 2" xfId="216"/>
    <cellStyle name="Heading 2 3 2 2" xfId="217"/>
    <cellStyle name="Heading 2 3 5" xfId="218"/>
    <cellStyle name="Heading 2 3 6" xfId="219"/>
    <cellStyle name="Heading 2 5" xfId="220"/>
    <cellStyle name="Heading 3" xfId="221"/>
    <cellStyle name="Heading 3 2 2 2" xfId="222"/>
    <cellStyle name="Heading 3 3 2 2" xfId="223"/>
    <cellStyle name="Heading 3 3 6" xfId="224"/>
    <cellStyle name="Heading 3 5" xfId="225"/>
    <cellStyle name="Heading 4" xfId="226"/>
    <cellStyle name="Heading 4 2 2 2" xfId="227"/>
    <cellStyle name="Heading 4 3 2 2" xfId="228"/>
    <cellStyle name="Heading 4 3 6" xfId="229"/>
    <cellStyle name="Hyperlink 2" xfId="230"/>
    <cellStyle name="Hyperlink 2 2 2" xfId="231"/>
    <cellStyle name="Hyperlink 3" xfId="232"/>
    <cellStyle name="Hyperlink 3 2" xfId="233"/>
    <cellStyle name="Hyperlink 4" xfId="234"/>
    <cellStyle name="Hyperlink 5" xfId="235"/>
    <cellStyle name="Input" xfId="236"/>
    <cellStyle name="Input [yellow]" xfId="237"/>
    <cellStyle name="Input 10" xfId="238"/>
    <cellStyle name="Input 2 2 2 2" xfId="239"/>
    <cellStyle name="Input 3 2 2" xfId="240"/>
    <cellStyle name="Input 5 2 5" xfId="241"/>
    <cellStyle name="Linked Cell" xfId="242"/>
    <cellStyle name="Linked Cell 2 2 2" xfId="243"/>
    <cellStyle name="Linked Cell 3 2 2" xfId="244"/>
    <cellStyle name="Linked Cell 5" xfId="245"/>
    <cellStyle name="Neutral" xfId="246"/>
    <cellStyle name="Neutral 2 2 2" xfId="247"/>
    <cellStyle name="Neutral 3 2 2" xfId="248"/>
    <cellStyle name="Neutral 5" xfId="249"/>
    <cellStyle name="NEW FB" xfId="250"/>
    <cellStyle name="NEW FG" xfId="251"/>
    <cellStyle name="no dec" xfId="252"/>
    <cellStyle name="nonIncludedStores" xfId="253"/>
    <cellStyle name="Non-modifiable" xfId="254"/>
    <cellStyle name="Normal - Style1" xfId="255"/>
    <cellStyle name="Normal 100 3" xfId="256"/>
    <cellStyle name="Normal 102 3" xfId="257"/>
    <cellStyle name="Normal 187 3" xfId="258"/>
    <cellStyle name="Normal 19" xfId="259"/>
    <cellStyle name="Normal 2" xfId="452"/>
    <cellStyle name="Normal 2 18 2" xfId="450"/>
    <cellStyle name="Normal 2 191" xfId="260"/>
    <cellStyle name="Normal 27 3 2" xfId="261"/>
    <cellStyle name="Normal 27 9" xfId="262"/>
    <cellStyle name="Normal 28" xfId="263"/>
    <cellStyle name="Normal 29 3" xfId="264"/>
    <cellStyle name="Normal 29 5 2" xfId="265"/>
    <cellStyle name="Normal 29 9" xfId="266"/>
    <cellStyle name="Normal 295" xfId="267"/>
    <cellStyle name="Normal 297" xfId="268"/>
    <cellStyle name="Normal 298" xfId="269"/>
    <cellStyle name="Normal 3 255" xfId="270"/>
    <cellStyle name="Normal 3 28" xfId="271"/>
    <cellStyle name="Normal 31 2" xfId="272"/>
    <cellStyle name="Normal 35" xfId="460"/>
    <cellStyle name="Normal 4" xfId="273"/>
    <cellStyle name="Normal 41" xfId="274"/>
    <cellStyle name="Normal 41 2" xfId="275"/>
    <cellStyle name="Normal 43" xfId="276"/>
    <cellStyle name="Normal 43 4" xfId="277"/>
    <cellStyle name="Normal 43 5" xfId="278"/>
    <cellStyle name="Normal 43 6" xfId="279"/>
    <cellStyle name="Normal 6 2 5" xfId="280"/>
    <cellStyle name="Normal_2010 NY-showroom sheet set for JCP 0330" xfId="455"/>
    <cellStyle name="Normal_Copy of Request For Quote -- updated by VV on 043008 FINAL FINAL (4)" xfId="281"/>
    <cellStyle name="Normal_Copy of Request For Quote -- updated by VV on 043008 FINAL FINAL (4) 2" xfId="282"/>
    <cellStyle name="Normal_Copy of Request For Quote -- updated by VV on 043008 FINAL FINAL (4) 3" xfId="283"/>
    <cellStyle name="Normal_E com Indian sheets quote sheet 11302012" xfId="284"/>
    <cellStyle name="Normal_E com Indian sheets quote sheet 11302012 2" xfId="285"/>
    <cellStyle name="Normal_Sheet1" xfId="286"/>
    <cellStyle name="Normal_Sheet1 2" xfId="287"/>
    <cellStyle name="Normal_West End Quote Sheet for Fred Meyer20090804-Hellen 2" xfId="288"/>
    <cellStyle name="Note" xfId="289"/>
    <cellStyle name="Note 10 14" xfId="290"/>
    <cellStyle name="Note 17" xfId="291"/>
    <cellStyle name="Note 17 2 2" xfId="292"/>
    <cellStyle name="Note 17 2 5" xfId="293"/>
    <cellStyle name="Note 17 2 7" xfId="294"/>
    <cellStyle name="Note 17 7" xfId="295"/>
    <cellStyle name="Note 18 2 6" xfId="296"/>
    <cellStyle name="Note 2 8 8" xfId="297"/>
    <cellStyle name="Note 32" xfId="298"/>
    <cellStyle name="Output" xfId="299"/>
    <cellStyle name="Output 2 2 2 2 5" xfId="300"/>
    <cellStyle name="Output 3 2 2" xfId="301"/>
    <cellStyle name="Output 3 2 3" xfId="302"/>
    <cellStyle name="Output 3 7" xfId="303"/>
    <cellStyle name="Percent [0]" xfId="304"/>
    <cellStyle name="Percent [00]" xfId="305"/>
    <cellStyle name="Percent [2]" xfId="306"/>
    <cellStyle name="Percent 12" xfId="307"/>
    <cellStyle name="Percent 2" xfId="453"/>
    <cellStyle name="Percent 2 10" xfId="308"/>
    <cellStyle name="Percent 2 12" xfId="309"/>
    <cellStyle name="Percent 2 2" xfId="458"/>
    <cellStyle name="Percent 2 3 2 2" xfId="310"/>
    <cellStyle name="Percent 2 7 2 4" xfId="311"/>
    <cellStyle name="Percent 27" xfId="312"/>
    <cellStyle name="Percent 40" xfId="313"/>
    <cellStyle name="Percent 44" xfId="314"/>
    <cellStyle name="Percent 45" xfId="315"/>
    <cellStyle name="Percent 46" xfId="316"/>
    <cellStyle name="Percent 7 2" xfId="317"/>
    <cellStyle name="Percent 7 8" xfId="318"/>
    <cellStyle name="RowLevel_0" xfId="319"/>
    <cellStyle name="Scheduled FB" xfId="320"/>
    <cellStyle name="Style 1" xfId="451"/>
    <cellStyle name="Style 1 2 2 2 3" xfId="321"/>
    <cellStyle name="Temp turn off" xfId="322"/>
    <cellStyle name="Text Indent A" xfId="323"/>
    <cellStyle name="Text Indent B" xfId="324"/>
    <cellStyle name="Text Indent C" xfId="325"/>
    <cellStyle name="TextStyle" xfId="326"/>
    <cellStyle name="Title" xfId="327"/>
    <cellStyle name="Title 2" xfId="328"/>
    <cellStyle name="Title 2 2 5 3" xfId="329"/>
    <cellStyle name="Title 3 2 2" xfId="330"/>
    <cellStyle name="Title 3 6" xfId="331"/>
    <cellStyle name="Title 5" xfId="332"/>
    <cellStyle name="Total" xfId="333"/>
    <cellStyle name="Total 2 2 2 2 5" xfId="334"/>
    <cellStyle name="Total 3 2 2" xfId="335"/>
    <cellStyle name="Total 3 2 3" xfId="336"/>
    <cellStyle name="Total 3 7" xfId="337"/>
    <cellStyle name="Total 5 2 5" xfId="338"/>
    <cellStyle name="Warning Text" xfId="339"/>
    <cellStyle name="Warning Text 3 2 2" xfId="340"/>
    <cellStyle name="百分比" xfId="3" builtinId="5"/>
    <cellStyle name="百分比 6" xfId="341"/>
    <cellStyle name="百分比 7" xfId="342"/>
    <cellStyle name="備註" xfId="343"/>
    <cellStyle name="備註 2" xfId="344"/>
    <cellStyle name="標題" xfId="345"/>
    <cellStyle name="標題  2" xfId="346"/>
    <cellStyle name="標題  3" xfId="347"/>
    <cellStyle name="標題  4" xfId="348"/>
    <cellStyle name="標題 1" xfId="349"/>
    <cellStyle name="標題 1 2" xfId="350"/>
    <cellStyle name="標題 2" xfId="351"/>
    <cellStyle name="標題 2 2" xfId="352"/>
    <cellStyle name="標題 3" xfId="353"/>
    <cellStyle name="標題 3 2" xfId="354"/>
    <cellStyle name="標題 4" xfId="355"/>
    <cellStyle name="標題 4 2" xfId="356"/>
    <cellStyle name="標題 5" xfId="357"/>
    <cellStyle name="不良" xfId="358"/>
    <cellStyle name="差_Book1" xfId="359"/>
    <cellStyle name="差_Cellular Blanket prices- Faze3" xfId="360"/>
    <cellStyle name="差_Cellular Blanket prices- Faze3_CCD SteinMart  Throw 130401" xfId="361"/>
    <cellStyle name="差_Cellular Blanket prices- Faze3_CCD -WM BHG BLANKET 2013-12-20" xfId="362"/>
    <cellStyle name="差_Folding Chair Quote Sheet - 23 May 2013" xfId="363"/>
    <cellStyle name="差_TA-JLA April 2012 Sample Order (3)" xfId="364"/>
    <cellStyle name="差_WM DEC OPTIONS 12-06-12" xfId="365"/>
    <cellStyle name="常?_quotation-Mercury  3.22.2011 (for BBB)" xfId="366"/>
    <cellStyle name="常规" xfId="0" builtinId="0"/>
    <cellStyle name="常规 10" xfId="461"/>
    <cellStyle name="常规 10 3 6" xfId="367"/>
    <cellStyle name="常规 15" xfId="368"/>
    <cellStyle name="常规 15 2" xfId="369"/>
    <cellStyle name="常规 17 2" xfId="370"/>
    <cellStyle name="常规 2" xfId="454"/>
    <cellStyle name="常规 2 4 2 2" xfId="371"/>
    <cellStyle name="常规 20" xfId="372"/>
    <cellStyle name="常规 5 2 10" xfId="373"/>
    <cellStyle name="常规 5 2 5" xfId="374"/>
    <cellStyle name="常规 5 4 2 3" xfId="375"/>
    <cellStyle name="常规_JC081016A IZZY" xfId="376"/>
    <cellStyle name="常规_Sheet1 2" xfId="377"/>
    <cellStyle name="常规_Sheet1 2 2" xfId="378"/>
    <cellStyle name="超链接 2" xfId="379"/>
    <cellStyle name="輔色1" xfId="380"/>
    <cellStyle name="輔色1 2" xfId="381"/>
    <cellStyle name="輔色2" xfId="382"/>
    <cellStyle name="輔色2 2" xfId="383"/>
    <cellStyle name="輔色3" xfId="384"/>
    <cellStyle name="輔色4 2" xfId="385"/>
    <cellStyle name="輔色6" xfId="386"/>
    <cellStyle name="好_AIM-JLA quote sheet-Meijer-11012012" xfId="387"/>
    <cellStyle name="好_Book1" xfId="388"/>
    <cellStyle name="好_Cellular Blanket prices- Faze3" xfId="389"/>
    <cellStyle name="好_Cellular Blanket prices- Faze3_CCD SteinMart  Throw 130401" xfId="390"/>
    <cellStyle name="好_Cellular Blanket prices- Faze3_CCD -WM BHG BLANKET 2013-12-20" xfId="391"/>
    <cellStyle name="好_Chandler -- SP13 Quote sheet from JadeWay 08-29-2012" xfId="392"/>
    <cellStyle name="好_Folding Chair Quote Sheet - 23 May 2013" xfId="393"/>
    <cellStyle name="好_Q4 2011 Throws  Bed Directive" xfId="394"/>
    <cellStyle name="好_TA-JLA April 2012 Sample Order (3)" xfId="395"/>
    <cellStyle name="合計" xfId="396"/>
    <cellStyle name="合計 2" xfId="397"/>
    <cellStyle name="壞" xfId="398"/>
    <cellStyle name="壞 2" xfId="399"/>
    <cellStyle name="壞_Kohl's March 12 Market price - Heather 031212" xfId="400"/>
    <cellStyle name="壞_Sheet1" xfId="401"/>
    <cellStyle name="货币" xfId="2" builtinId="4"/>
    <cellStyle name="货币 2" xfId="459"/>
    <cellStyle name="货币 2 3" xfId="402"/>
    <cellStyle name="货币 2 30" xfId="403"/>
    <cellStyle name="货币 2 30 2" xfId="404"/>
    <cellStyle name="货币 3 5" xfId="405"/>
    <cellStyle name="货币 4 3" xfId="406"/>
    <cellStyle name="货币 4 5" xfId="407"/>
    <cellStyle name="货币 5" xfId="408"/>
    <cellStyle name="货币 6" xfId="409"/>
    <cellStyle name="計算" xfId="410"/>
    <cellStyle name="計算方式" xfId="411"/>
    <cellStyle name="計算方式 2" xfId="412"/>
    <cellStyle name="記事" xfId="413"/>
    <cellStyle name="檢查儲存格" xfId="414"/>
    <cellStyle name="檢查儲存格 2" xfId="415"/>
    <cellStyle name="警告文字" xfId="416"/>
    <cellStyle name="警告文字 2" xfId="417"/>
    <cellStyle name="連結的儲存格" xfId="418"/>
    <cellStyle name="連結的儲存格 2" xfId="419"/>
    <cellStyle name="良好" xfId="420"/>
    <cellStyle name="霓付 [0]_97MBO" xfId="421"/>
    <cellStyle name="霓付_97MBO" xfId="422"/>
    <cellStyle name="烹拳 [0]_97MBO" xfId="423"/>
    <cellStyle name="烹拳_97MBO" xfId="424"/>
    <cellStyle name="普通_ 白土" xfId="425"/>
    <cellStyle name="千分位[0]_ 白土" xfId="426"/>
    <cellStyle name="千分位_ 白土" xfId="427"/>
    <cellStyle name="千位[0]_laroux" xfId="428"/>
    <cellStyle name="千位_laroux" xfId="429"/>
    <cellStyle name="千位分隔" xfId="1" builtinId="3"/>
    <cellStyle name="千位分隔 2 2" xfId="430"/>
    <cellStyle name="钎霖_laroux" xfId="431"/>
    <cellStyle name="輸出" xfId="432"/>
    <cellStyle name="輸出 2" xfId="433"/>
    <cellStyle name="輸入" xfId="434"/>
    <cellStyle name="輸入 2" xfId="435"/>
    <cellStyle name="說明文字" xfId="436"/>
    <cellStyle name="說明文字 2" xfId="437"/>
    <cellStyle name="样式 1" xfId="438"/>
    <cellStyle name="样式 1 2" xfId="439"/>
    <cellStyle name="样式 1 2 5" xfId="440"/>
    <cellStyle name="样式 1 5" xfId="441"/>
    <cellStyle name="中等" xfId="442"/>
    <cellStyle name="中等 2" xfId="443"/>
    <cellStyle name="中性色" xfId="444"/>
    <cellStyle name="注释 2" xfId="445"/>
    <cellStyle name="콤마 [0]_BOILER-CO1" xfId="446"/>
    <cellStyle name="콤마_BOILER-CO1" xfId="447"/>
    <cellStyle name="통화 [0]_BOILER-CO1" xfId="448"/>
    <cellStyle name="표준_0N-HANDLING " xfId="4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CC00"/>
      <color rgb="FFFFFFCC"/>
      <color rgb="FF008080"/>
      <color rgb="FF339966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21.xml"/><Relationship Id="rId63" Type="http://schemas.openxmlformats.org/officeDocument/2006/relationships/externalLink" Target="externalLinks/externalLink37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3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14.xml"/><Relationship Id="rId45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27.xml"/><Relationship Id="rId58" Type="http://schemas.openxmlformats.org/officeDocument/2006/relationships/externalLink" Target="externalLinks/externalLink32.xml"/><Relationship Id="rId66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externalLink" Target="externalLinks/externalLink17.xml"/><Relationship Id="rId48" Type="http://schemas.openxmlformats.org/officeDocument/2006/relationships/externalLink" Target="externalLinks/externalLink22.xml"/><Relationship Id="rId56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38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46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33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5.xml"/><Relationship Id="rId54" Type="http://schemas.openxmlformats.org/officeDocument/2006/relationships/externalLink" Target="externalLinks/externalLink28.xml"/><Relationship Id="rId62" Type="http://schemas.openxmlformats.org/officeDocument/2006/relationships/externalLink" Target="externalLinks/externalLink36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23.xml"/><Relationship Id="rId57" Type="http://schemas.openxmlformats.org/officeDocument/2006/relationships/externalLink" Target="externalLinks/externalLink3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5.xml"/><Relationship Id="rId44" Type="http://schemas.openxmlformats.org/officeDocument/2006/relationships/externalLink" Target="externalLinks/externalLink18.xml"/><Relationship Id="rId52" Type="http://schemas.openxmlformats.org/officeDocument/2006/relationships/externalLink" Target="externalLinks/externalLink26.xml"/><Relationship Id="rId60" Type="http://schemas.openxmlformats.org/officeDocument/2006/relationships/externalLink" Target="externalLinks/externalLink34.xml"/><Relationship Id="rId6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8.xml"/><Relationship Id="rId50" Type="http://schemas.openxmlformats.org/officeDocument/2006/relationships/externalLink" Target="externalLinks/externalLink24.xml"/><Relationship Id="rId55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</xdr:colOff>
      <xdr:row>1</xdr:row>
      <xdr:rowOff>15875</xdr:rowOff>
    </xdr:from>
    <xdr:to>
      <xdr:col>1</xdr:col>
      <xdr:colOff>1094105</xdr:colOff>
      <xdr:row>6</xdr:row>
      <xdr:rowOff>178435</xdr:rowOff>
    </xdr:to>
    <xdr:pic>
      <xdr:nvPicPr>
        <xdr:cNvPr id="15" name="ID_4F6AC1D0A7FA43688CDE975F1E3BB66A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630" y="1249045"/>
          <a:ext cx="1079500" cy="108331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7</xdr:row>
      <xdr:rowOff>22860</xdr:rowOff>
    </xdr:from>
    <xdr:to>
      <xdr:col>1</xdr:col>
      <xdr:colOff>1094105</xdr:colOff>
      <xdr:row>12</xdr:row>
      <xdr:rowOff>183515</xdr:rowOff>
    </xdr:to>
    <xdr:pic>
      <xdr:nvPicPr>
        <xdr:cNvPr id="16" name="ID_3FCD454E9406457D95FAEC5B574C5FAA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630" y="2370455"/>
          <a:ext cx="1079500" cy="108140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13</xdr:row>
      <xdr:rowOff>23495</xdr:rowOff>
    </xdr:from>
    <xdr:to>
      <xdr:col>1</xdr:col>
      <xdr:colOff>1094105</xdr:colOff>
      <xdr:row>18</xdr:row>
      <xdr:rowOff>184785</xdr:rowOff>
    </xdr:to>
    <xdr:pic>
      <xdr:nvPicPr>
        <xdr:cNvPr id="17" name="ID_C003B74374FF4A97B5D1489196F9A805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630" y="3485515"/>
          <a:ext cx="1079500" cy="108204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19</xdr:row>
      <xdr:rowOff>20320</xdr:rowOff>
    </xdr:from>
    <xdr:to>
      <xdr:col>1</xdr:col>
      <xdr:colOff>1094105</xdr:colOff>
      <xdr:row>24</xdr:row>
      <xdr:rowOff>177165</xdr:rowOff>
    </xdr:to>
    <xdr:pic>
      <xdr:nvPicPr>
        <xdr:cNvPr id="18" name="ID_7504BE2099B2444DB9001A31D27ADA74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630" y="4596765"/>
          <a:ext cx="1079500" cy="107759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25</xdr:row>
      <xdr:rowOff>22860</xdr:rowOff>
    </xdr:from>
    <xdr:to>
      <xdr:col>1</xdr:col>
      <xdr:colOff>1094105</xdr:colOff>
      <xdr:row>30</xdr:row>
      <xdr:rowOff>184150</xdr:rowOff>
    </xdr:to>
    <xdr:pic>
      <xdr:nvPicPr>
        <xdr:cNvPr id="19" name="ID_42FEAC2E12254B35937091DEE8BD8895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2630" y="5713730"/>
          <a:ext cx="1079500" cy="108204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31</xdr:row>
      <xdr:rowOff>20320</xdr:rowOff>
    </xdr:from>
    <xdr:to>
      <xdr:col>1</xdr:col>
      <xdr:colOff>1094105</xdr:colOff>
      <xdr:row>36</xdr:row>
      <xdr:rowOff>178435</xdr:rowOff>
    </xdr:to>
    <xdr:pic>
      <xdr:nvPicPr>
        <xdr:cNvPr id="20" name="ID_63201677D355443A993014C813E52CE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2630" y="6825615"/>
          <a:ext cx="1079500" cy="1078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</xdr:col>
      <xdr:colOff>431800</xdr:colOff>
      <xdr:row>14</xdr:row>
      <xdr:rowOff>25400</xdr:rowOff>
    </xdr:to>
    <xdr:pic>
      <xdr:nvPicPr>
        <xdr:cNvPr id="2" name="x_Picture 2" descr="Instructions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14625"/>
          <a:ext cx="1117600" cy="2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Sheets%20Ecom/0%20PD/2602%20CS%20144TC%20COTTON/CS%20144TC%20Cotton%20sheet%20commitment%2004-01-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Sheets%20Ecom/0%20PD/2602%20ID%20TN%20WR%20CS%20Cotton%20Flannel%20New%20Pattern/WR/NM%20CHATEAU%20PLUM%20%20SHEER%20VENDOR%20SETUP%2010%2008%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sarah.chen\AppData\Local\Microsoft\Windows\Temporary%20Internet%20Files\Content.Outlook\RBUPAN03\Window%20Pane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170184\AppData\Local\Microsoft\Windows\Temporary%20Internet%20Files\Content.IE5\HPD2HHJ6\Item%20Master%20List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Desktop/Sarah/Ecom/sheets/2026/Flannel/Copy%20of%20Ecom-Amazon%20-%20Flannel%20Sheet%20set%20prices%20for%202026%20placement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50035/AppData/Local/Microsoft/Windows/INetCache/Content.Outlook/DP5DA882/Ecom-Amazon%20-%20Flannel%20Sheet%20set%20prices%20for%202026%20placement%20(002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50035/AppData/Local/Microsoft/Windows/INetCache/Content.Outlook/DP5DA882/Ecom%20Sheets%20EEC%20Margin%20Check%20TN%20160gsm%20Cozy%20Cotton%20Flannel%20Sheet%20Set%2001-23-2026%20IND%20PAK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50035/AppData/Local/Microsoft/Windows/INetCache/Content.Outlook/DP5DA882/Ecom%20Sheets%20EEC%20Margin%20Check%20WR%20160gsm%20Cotton%20Flannel%20Sheet%20Set%2001-23-2026%20IND%20PAK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personal\jessie_she_jlahome_com\Documents\Amazon\Ecom-Amazon%20-%20Flannel%20Sheet%20set%20prices%20for%202025%20placement%20cost%20comparison%201-22-202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feitong.li\AppData\Local\Microsoft\Windows\INetCache\Content.Outlook\S3U4962A\Ecom-Amazon%20-%20Flannel%20Sheet%20set%20prices%20for%202024%20placement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feitong.li\AppData\Local\Microsoft\Windows\INetCache\Content.Outlook\S3U4962A\AE%20Flannel%20products%20forecast%20for%202023_20230119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kokila.ganesan\Downloads\CS-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144TC 04-11"/>
      <sheetName val="Amazon-T144 5-23-24"/>
      <sheetName val="ValueSelect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nfo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Master List"/>
    </sheetNames>
    <sheetDataSet>
      <sheetData sheetId="0" refreshError="1">
        <row r="1">
          <cell r="A1" t="str">
            <v>Item Number</v>
          </cell>
          <cell r="B1" t="str">
            <v>Description</v>
          </cell>
          <cell r="C1" t="str">
            <v>Division</v>
          </cell>
          <cell r="D1" t="str">
            <v>Brand</v>
          </cell>
          <cell r="E1" t="str">
            <v>Product Category</v>
          </cell>
          <cell r="F1" t="str">
            <v>Material</v>
          </cell>
          <cell r="G1" t="str">
            <v>UOM</v>
          </cell>
          <cell r="H1" t="str">
            <v>Size</v>
          </cell>
          <cell r="I1" t="str">
            <v>Color</v>
          </cell>
          <cell r="J1" t="str">
            <v>Pattern</v>
          </cell>
          <cell r="K1" t="str">
            <v>Classification Code</v>
          </cell>
          <cell r="L1" t="str">
            <v>Trim</v>
          </cell>
          <cell r="M1" t="str">
            <v>Price(USD)</v>
          </cell>
          <cell r="N1" t="str">
            <v>Cost</v>
          </cell>
          <cell r="O1" t="str">
            <v>Cost Currency</v>
          </cell>
          <cell r="P1" t="str">
            <v>Last Purchased Cost ($)</v>
          </cell>
          <cell r="Q1" t="str">
            <v>HTS No.</v>
          </cell>
          <cell r="R1" t="str">
            <v>Country of Origin</v>
          </cell>
          <cell r="S1" t="str">
            <v>Duty Rate%</v>
          </cell>
          <cell r="T1" t="str">
            <v>China HS Code</v>
          </cell>
          <cell r="U1" t="str">
            <v>UPC</v>
          </cell>
        </row>
        <row r="2">
          <cell r="A2" t="str">
            <v>CS20-0329</v>
          </cell>
          <cell r="B2" t="str">
            <v>100% Cotton Flannel Printed Sheet Set</v>
          </cell>
          <cell r="C2" t="str">
            <v>Sheets(SHET)</v>
          </cell>
          <cell r="D2" t="str">
            <v>Comfort Spaces</v>
          </cell>
          <cell r="E2" t="str">
            <v>SHEET/SHEET SET</v>
          </cell>
          <cell r="F2" t="str">
            <v>135gsm cotton printed flannel sheet</v>
          </cell>
          <cell r="G2" t="str">
            <v>Set</v>
          </cell>
          <cell r="H2" t="str">
            <v>Twin: 68"W x 98"L/39"W x 75"L + 12"D/21"W x 30"L (2)</v>
          </cell>
          <cell r="I2" t="str">
            <v>Grey</v>
          </cell>
          <cell r="J2" t="str">
            <v>Geo</v>
          </cell>
          <cell r="K2" t="str">
            <v>TBD</v>
          </cell>
          <cell r="L2" t="str">
            <v/>
          </cell>
          <cell r="M2">
            <v>21.05</v>
          </cell>
          <cell r="N2">
            <v>8.3000000000000007</v>
          </cell>
          <cell r="O2" t="str">
            <v>USD</v>
          </cell>
          <cell r="P2">
            <v>8.3000000000000007</v>
          </cell>
          <cell r="Q2" t="str">
            <v>6302.21.7020</v>
          </cell>
          <cell r="R2" t="str">
            <v>Pakistan</v>
          </cell>
          <cell r="S2" t="str">
            <v>Pakistan : 2.50</v>
          </cell>
          <cell r="T2" t="str">
            <v>HS:   Duty%:0.00</v>
          </cell>
          <cell r="U2" t="str">
            <v>675716986742</v>
          </cell>
        </row>
        <row r="3">
          <cell r="A3" t="str">
            <v>CS20-0330</v>
          </cell>
          <cell r="B3" t="str">
            <v>100% Cotton Flannel Printed 6pcs Sheet Set</v>
          </cell>
          <cell r="C3" t="str">
            <v>Sheets(SHET)</v>
          </cell>
          <cell r="D3" t="str">
            <v>Comfort Spaces</v>
          </cell>
          <cell r="E3" t="str">
            <v>SHEET/SHEET SET</v>
          </cell>
          <cell r="F3" t="str">
            <v>135gsm cotton printed flannel sheet</v>
          </cell>
          <cell r="G3" t="str">
            <v>Set</v>
          </cell>
          <cell r="H3" t="str">
            <v>Full: 80"W x 98"L/55"W x 76"L + 12"D/21"W x 30"L (4)</v>
          </cell>
          <cell r="I3" t="str">
            <v>Grey</v>
          </cell>
          <cell r="J3" t="str">
            <v>Geo</v>
          </cell>
          <cell r="K3" t="str">
            <v>TBD</v>
          </cell>
          <cell r="L3" t="str">
            <v/>
          </cell>
          <cell r="M3">
            <v>25.75</v>
          </cell>
          <cell r="N3">
            <v>10.94</v>
          </cell>
          <cell r="O3" t="str">
            <v>USD</v>
          </cell>
          <cell r="P3">
            <v>10.94</v>
          </cell>
          <cell r="Q3" t="str">
            <v>6302.21.7020</v>
          </cell>
          <cell r="R3" t="str">
            <v>Pakistan</v>
          </cell>
          <cell r="S3" t="str">
            <v>Pakistan : 2.50</v>
          </cell>
          <cell r="T3" t="str">
            <v>HS:   Duty%:0.00</v>
          </cell>
          <cell r="U3" t="str">
            <v>675716987688</v>
          </cell>
        </row>
        <row r="4">
          <cell r="A4" t="str">
            <v>CS20-0331</v>
          </cell>
          <cell r="B4" t="str">
            <v>100% Cotton Flannel Printed 6pcs Sheet Set</v>
          </cell>
          <cell r="C4" t="str">
            <v>Sheets(SHET)</v>
          </cell>
          <cell r="D4" t="str">
            <v>Comfort Spaces</v>
          </cell>
          <cell r="E4" t="str">
            <v>SHEET/SHEET SET</v>
          </cell>
          <cell r="F4" t="str">
            <v>135gsm cotton printed flannel sheet</v>
          </cell>
          <cell r="G4" t="str">
            <v>Set</v>
          </cell>
          <cell r="H4" t="str">
            <v>Queen: 90"W x 102"L/60"W x 81"L + 14"D/21"W x 30"L (4)</v>
          </cell>
          <cell r="I4" t="str">
            <v>Grey</v>
          </cell>
          <cell r="J4" t="str">
            <v>Geo</v>
          </cell>
          <cell r="K4" t="str">
            <v>TBD</v>
          </cell>
          <cell r="L4" t="str">
            <v/>
          </cell>
          <cell r="M4">
            <v>29</v>
          </cell>
          <cell r="N4">
            <v>12.36</v>
          </cell>
          <cell r="O4" t="str">
            <v>USD</v>
          </cell>
          <cell r="P4">
            <v>12.36</v>
          </cell>
          <cell r="Q4" t="str">
            <v>6302.21.7020</v>
          </cell>
          <cell r="R4" t="str">
            <v>Pakistan</v>
          </cell>
          <cell r="S4" t="str">
            <v>Pakistan : 2.50</v>
          </cell>
          <cell r="T4" t="str">
            <v>HS:   Duty%:0.00</v>
          </cell>
          <cell r="U4" t="str">
            <v>675716987855</v>
          </cell>
        </row>
        <row r="5">
          <cell r="A5" t="str">
            <v>CS20-0332</v>
          </cell>
          <cell r="B5" t="str">
            <v>100% Cotton Flannel Printed 6pcs Sheet Set</v>
          </cell>
          <cell r="C5" t="str">
            <v>Sheets(SHET)</v>
          </cell>
          <cell r="D5" t="str">
            <v>Comfort Spaces</v>
          </cell>
          <cell r="E5" t="str">
            <v>SHEET/SHEET SET</v>
          </cell>
          <cell r="F5" t="str">
            <v>135gsm cotton printed flannel sheet</v>
          </cell>
          <cell r="G5" t="str">
            <v>Set</v>
          </cell>
          <cell r="H5" t="str">
            <v>King: 108"W x 102"L/78"W x 81"L + 14"D/21"W x 40"L (4)</v>
          </cell>
          <cell r="I5" t="str">
            <v>Grey</v>
          </cell>
          <cell r="J5" t="str">
            <v>Geo</v>
          </cell>
          <cell r="K5" t="str">
            <v>TBD</v>
          </cell>
          <cell r="L5" t="str">
            <v/>
          </cell>
          <cell r="M5">
            <v>32.15</v>
          </cell>
          <cell r="N5">
            <v>14.7</v>
          </cell>
          <cell r="O5" t="str">
            <v>USD</v>
          </cell>
          <cell r="P5">
            <v>14.7</v>
          </cell>
          <cell r="Q5" t="str">
            <v>6302.21.7020</v>
          </cell>
          <cell r="R5" t="str">
            <v>Pakistan</v>
          </cell>
          <cell r="S5" t="str">
            <v>Pakistan : 2.50</v>
          </cell>
          <cell r="T5" t="str">
            <v>HS:   Duty%:0.00</v>
          </cell>
          <cell r="U5" t="str">
            <v>675716987886</v>
          </cell>
        </row>
        <row r="6">
          <cell r="A6" t="str">
            <v>CS20-0333</v>
          </cell>
          <cell r="B6" t="str">
            <v>100% Cotton Flannel Printed 6pcs Sheet Set</v>
          </cell>
          <cell r="C6" t="str">
            <v>Sheets(SHET)</v>
          </cell>
          <cell r="D6" t="str">
            <v>Comfort Spaces</v>
          </cell>
          <cell r="E6" t="str">
            <v>SHEET/SHEET SET</v>
          </cell>
          <cell r="F6" t="str">
            <v>135gsm cotton printed flannel sheet</v>
          </cell>
          <cell r="G6" t="str">
            <v>Set</v>
          </cell>
          <cell r="H6" t="str">
            <v>Cal King: 108"W x 102"L/72"W x 84"L + 14"D/21"W x 40"L (4)</v>
          </cell>
          <cell r="I6" t="str">
            <v>Grey</v>
          </cell>
          <cell r="J6" t="str">
            <v>Geo</v>
          </cell>
          <cell r="K6" t="str">
            <v>TBD</v>
          </cell>
          <cell r="L6" t="str">
            <v/>
          </cell>
          <cell r="M6">
            <v>32.15</v>
          </cell>
          <cell r="N6">
            <v>14.7</v>
          </cell>
          <cell r="O6" t="str">
            <v>USD</v>
          </cell>
          <cell r="P6">
            <v>14.7</v>
          </cell>
          <cell r="Q6" t="str">
            <v>6302.21.7020</v>
          </cell>
          <cell r="R6" t="str">
            <v>Pakistan</v>
          </cell>
          <cell r="S6" t="str">
            <v>Pakistan : 2.50</v>
          </cell>
          <cell r="T6" t="str">
            <v>HS:   Duty%:0.00</v>
          </cell>
          <cell r="U6" t="str">
            <v>675716987916</v>
          </cell>
        </row>
        <row r="7">
          <cell r="A7" t="str">
            <v>CS20-0339</v>
          </cell>
          <cell r="B7" t="str">
            <v>100% Cotton Flannel Printed Sheet Set</v>
          </cell>
          <cell r="C7" t="str">
            <v>Sheets(SHET)</v>
          </cell>
          <cell r="D7" t="str">
            <v>Comfort Spaces</v>
          </cell>
          <cell r="E7" t="str">
            <v>SHEET/SHEET SET</v>
          </cell>
          <cell r="F7" t="str">
            <v>135gsm cotton printed flannel sheet</v>
          </cell>
          <cell r="G7" t="str">
            <v>Set</v>
          </cell>
          <cell r="H7" t="str">
            <v>Twin: 68"W x 98"L/39"W x 75"L + 12"D/21"W x 30"L (2)</v>
          </cell>
          <cell r="I7" t="str">
            <v>Aqua</v>
          </cell>
          <cell r="J7" t="str">
            <v>Geo</v>
          </cell>
          <cell r="K7" t="str">
            <v>TBD</v>
          </cell>
          <cell r="L7" t="str">
            <v/>
          </cell>
          <cell r="M7">
            <v>21.05</v>
          </cell>
          <cell r="N7">
            <v>8.3000000000000007</v>
          </cell>
          <cell r="O7" t="str">
            <v>USD</v>
          </cell>
          <cell r="P7">
            <v>7.86</v>
          </cell>
          <cell r="Q7" t="str">
            <v>6302.21.7020</v>
          </cell>
          <cell r="R7" t="str">
            <v>Pakistan</v>
          </cell>
          <cell r="S7" t="str">
            <v>Pakistan : 2.50</v>
          </cell>
          <cell r="T7" t="str">
            <v>HS:   Duty%:0.00</v>
          </cell>
          <cell r="U7" t="str">
            <v>675716986780</v>
          </cell>
        </row>
        <row r="8">
          <cell r="A8" t="str">
            <v>CS20-0340</v>
          </cell>
          <cell r="B8" t="str">
            <v>100% Cotton Flannel Printed 6pcs Sheet Set</v>
          </cell>
          <cell r="C8" t="str">
            <v>Sheets(SHET)</v>
          </cell>
          <cell r="D8" t="str">
            <v>Comfort Spaces</v>
          </cell>
          <cell r="E8" t="str">
            <v>SHEET/SHEET SET</v>
          </cell>
          <cell r="F8" t="str">
            <v>135gsm cotton printed flannel sheet</v>
          </cell>
          <cell r="G8" t="str">
            <v>Set</v>
          </cell>
          <cell r="H8" t="str">
            <v>Full: 80"W x 98"L/55"W x 76"L + 12"D/21"W x 30"L (4)</v>
          </cell>
          <cell r="I8" t="str">
            <v>Aqua</v>
          </cell>
          <cell r="J8" t="str">
            <v>Geo</v>
          </cell>
          <cell r="K8" t="str">
            <v>TBD</v>
          </cell>
          <cell r="L8" t="str">
            <v/>
          </cell>
          <cell r="M8">
            <v>25.75</v>
          </cell>
          <cell r="N8">
            <v>10.94</v>
          </cell>
          <cell r="O8" t="str">
            <v>USD</v>
          </cell>
          <cell r="P8">
            <v>10.94</v>
          </cell>
          <cell r="Q8" t="str">
            <v>6302.21.7020</v>
          </cell>
          <cell r="R8" t="str">
            <v>Pakistan</v>
          </cell>
          <cell r="S8" t="str">
            <v>Pakistan : 2.50</v>
          </cell>
          <cell r="T8" t="str">
            <v>HS:   Duty%:0.00</v>
          </cell>
          <cell r="U8" t="str">
            <v>675716987725</v>
          </cell>
        </row>
        <row r="9">
          <cell r="A9" t="str">
            <v>CS20-0341</v>
          </cell>
          <cell r="B9" t="str">
            <v>100% Cotton Flannel Printed 6pcs Sheet Set</v>
          </cell>
          <cell r="C9" t="str">
            <v>Sheets(SHET)</v>
          </cell>
          <cell r="D9" t="str">
            <v>Comfort Spaces</v>
          </cell>
          <cell r="E9" t="str">
            <v>SHEET/SHEET SET</v>
          </cell>
          <cell r="F9" t="str">
            <v>135gsm cotton printed flannel sheet</v>
          </cell>
          <cell r="G9" t="str">
            <v>Set</v>
          </cell>
          <cell r="H9" t="str">
            <v>Queen: 90"W x 102"L/60"W x 81"L + 14"D/21"W x 30"L (4)</v>
          </cell>
          <cell r="I9" t="str">
            <v>Aqua</v>
          </cell>
          <cell r="J9" t="str">
            <v>Geo</v>
          </cell>
          <cell r="K9" t="str">
            <v>TBD</v>
          </cell>
          <cell r="L9" t="str">
            <v/>
          </cell>
          <cell r="M9">
            <v>29</v>
          </cell>
          <cell r="N9">
            <v>12.36</v>
          </cell>
          <cell r="O9" t="str">
            <v>USD</v>
          </cell>
          <cell r="P9">
            <v>12.36</v>
          </cell>
          <cell r="Q9" t="str">
            <v>6302.21.7020</v>
          </cell>
          <cell r="R9" t="str">
            <v>Pakistan</v>
          </cell>
          <cell r="S9" t="str">
            <v>Pakistan : 2.50</v>
          </cell>
          <cell r="T9" t="str">
            <v>HS:   Duty%:0.00</v>
          </cell>
          <cell r="U9" t="str">
            <v>675716987923</v>
          </cell>
        </row>
        <row r="10">
          <cell r="A10" t="str">
            <v>CS20-0342</v>
          </cell>
          <cell r="B10" t="str">
            <v>100% Cotton Flannel Printed 6pcs Sheet Set</v>
          </cell>
          <cell r="C10" t="str">
            <v>Sheets(SHET)</v>
          </cell>
          <cell r="D10" t="str">
            <v>Comfort Spaces</v>
          </cell>
          <cell r="E10" t="str">
            <v>SHEET/SHEET SET</v>
          </cell>
          <cell r="F10" t="str">
            <v>135gsm cotton printed flannel sheet</v>
          </cell>
          <cell r="G10" t="str">
            <v>Set</v>
          </cell>
          <cell r="H10" t="str">
            <v>King: 108"W x 102"L/78"W x 81"L + 14"D/21"W x 40"L (4)</v>
          </cell>
          <cell r="I10" t="str">
            <v>Aqua</v>
          </cell>
          <cell r="J10" t="str">
            <v>Geo</v>
          </cell>
          <cell r="K10" t="str">
            <v>TBD</v>
          </cell>
          <cell r="L10" t="str">
            <v/>
          </cell>
          <cell r="M10">
            <v>32.15</v>
          </cell>
          <cell r="N10">
            <v>14.7</v>
          </cell>
          <cell r="O10" t="str">
            <v>USD</v>
          </cell>
          <cell r="P10">
            <v>14.7</v>
          </cell>
          <cell r="Q10" t="str">
            <v>6302.21.7020</v>
          </cell>
          <cell r="R10" t="str">
            <v>Pakistan</v>
          </cell>
          <cell r="S10" t="str">
            <v>Pakistan : 2.50</v>
          </cell>
          <cell r="T10" t="str">
            <v>HS:   Duty%:0.00</v>
          </cell>
          <cell r="U10" t="str">
            <v>675716987954</v>
          </cell>
        </row>
        <row r="11">
          <cell r="A11" t="str">
            <v>CS20-0343</v>
          </cell>
          <cell r="B11" t="str">
            <v>100% Cotton Flannel Printed 6pcs Sheet Set</v>
          </cell>
          <cell r="C11" t="str">
            <v>Sheets(SHET)</v>
          </cell>
          <cell r="D11" t="str">
            <v>Comfort Spaces</v>
          </cell>
          <cell r="E11" t="str">
            <v>SHEET/SHEET SET</v>
          </cell>
          <cell r="F11" t="str">
            <v>135gsm cotton printed flannel sheet</v>
          </cell>
          <cell r="G11" t="str">
            <v>Set</v>
          </cell>
          <cell r="H11" t="str">
            <v>Cal King: 108"W x 102"L/72"W x 84"L + 14"D/21"W x 40"L (4)</v>
          </cell>
          <cell r="I11" t="str">
            <v>Aqua</v>
          </cell>
          <cell r="J11" t="str">
            <v>Geo</v>
          </cell>
          <cell r="K11" t="str">
            <v>TBD</v>
          </cell>
          <cell r="L11" t="str">
            <v/>
          </cell>
          <cell r="M11">
            <v>32.15</v>
          </cell>
          <cell r="N11">
            <v>14.7</v>
          </cell>
          <cell r="O11" t="str">
            <v>USD</v>
          </cell>
          <cell r="P11">
            <v>14.7</v>
          </cell>
          <cell r="Q11" t="str">
            <v>6302.21.7020</v>
          </cell>
          <cell r="R11" t="str">
            <v>Pakistan</v>
          </cell>
          <cell r="S11" t="str">
            <v>Pakistan : 2.50</v>
          </cell>
          <cell r="T11" t="str">
            <v>HS:   Duty%:0.00</v>
          </cell>
          <cell r="U11" t="str">
            <v>675716987992</v>
          </cell>
        </row>
        <row r="12">
          <cell r="A12" t="str">
            <v>CS20-0344</v>
          </cell>
          <cell r="B12" t="str">
            <v>100% Cotton Flannel Printed Sheet Set</v>
          </cell>
          <cell r="C12" t="str">
            <v>Sheets(SHET)</v>
          </cell>
          <cell r="D12" t="str">
            <v>Comfort Spaces</v>
          </cell>
          <cell r="E12" t="str">
            <v>SHEET/SHEET SET</v>
          </cell>
          <cell r="F12" t="str">
            <v>135gsm cotton printed flannel sheet</v>
          </cell>
          <cell r="G12" t="str">
            <v>Set</v>
          </cell>
          <cell r="H12" t="str">
            <v>Twin: 68"W x 98"L/39"W x 75"L + 12"D/21"W x 30"L (2)</v>
          </cell>
          <cell r="I12" t="str">
            <v>Pink</v>
          </cell>
          <cell r="J12" t="str">
            <v>Geo</v>
          </cell>
          <cell r="K12" t="str">
            <v>TBD</v>
          </cell>
          <cell r="L12" t="str">
            <v/>
          </cell>
          <cell r="M12">
            <v>21.05</v>
          </cell>
          <cell r="N12">
            <v>8.3000000000000007</v>
          </cell>
          <cell r="O12" t="str">
            <v>USD</v>
          </cell>
          <cell r="P12">
            <v>9.02</v>
          </cell>
          <cell r="Q12" t="str">
            <v>6302.21.7020</v>
          </cell>
          <cell r="R12" t="str">
            <v>Pakistan</v>
          </cell>
          <cell r="S12" t="str">
            <v>Pakistan : 2.50</v>
          </cell>
          <cell r="T12" t="str">
            <v>HS:   Duty%:0.00</v>
          </cell>
          <cell r="U12" t="str">
            <v>675716986803</v>
          </cell>
        </row>
        <row r="13">
          <cell r="A13" t="str">
            <v>CS20-0346</v>
          </cell>
          <cell r="B13" t="str">
            <v>100% Cotton Flannel Printed 6pcs Sheet Set</v>
          </cell>
          <cell r="C13" t="str">
            <v>Sheets(SHET)</v>
          </cell>
          <cell r="D13" t="str">
            <v>Comfort Spaces</v>
          </cell>
          <cell r="E13" t="str">
            <v>SHEET/SHEET SET</v>
          </cell>
          <cell r="F13" t="str">
            <v>135gsm cotton printed flannel sheet</v>
          </cell>
          <cell r="G13" t="str">
            <v>Set</v>
          </cell>
          <cell r="H13" t="str">
            <v>Queen: 90"W x 102"L/60"W x 81"L + 14"D/21"W x 30"L (4)</v>
          </cell>
          <cell r="I13" t="str">
            <v>Pink</v>
          </cell>
          <cell r="J13" t="str">
            <v>Geo</v>
          </cell>
          <cell r="K13" t="str">
            <v>TBD</v>
          </cell>
          <cell r="L13" t="str">
            <v/>
          </cell>
          <cell r="M13">
            <v>29</v>
          </cell>
          <cell r="N13">
            <v>12.36</v>
          </cell>
          <cell r="O13" t="str">
            <v>USD</v>
          </cell>
          <cell r="P13">
            <v>13.42</v>
          </cell>
          <cell r="Q13" t="str">
            <v>6302.21.7020</v>
          </cell>
          <cell r="R13" t="str">
            <v>Pakistan</v>
          </cell>
          <cell r="S13" t="str">
            <v>Pakistan : 2.50</v>
          </cell>
          <cell r="T13" t="str">
            <v>HS:   Duty%:0.00</v>
          </cell>
          <cell r="U13" t="str">
            <v>675716987978</v>
          </cell>
        </row>
        <row r="14">
          <cell r="A14" t="str">
            <v>CS20-0349</v>
          </cell>
          <cell r="B14" t="str">
            <v>100% Cotton Flannel Printed Sheet Set</v>
          </cell>
          <cell r="C14" t="str">
            <v>Sheets(SHET)</v>
          </cell>
          <cell r="D14" t="str">
            <v>Comfort Spaces</v>
          </cell>
          <cell r="E14" t="str">
            <v>SHEET/SHEET SET</v>
          </cell>
          <cell r="F14" t="str">
            <v>135gsm cotton printed flannel sheet</v>
          </cell>
          <cell r="G14" t="str">
            <v>Set</v>
          </cell>
          <cell r="H14" t="str">
            <v>Twin: 68"W x 98"L/39"W x 75"L + 12"D/21"W x 30"L (2)</v>
          </cell>
          <cell r="I14" t="str">
            <v>Blue</v>
          </cell>
          <cell r="J14" t="str">
            <v>Plaid</v>
          </cell>
          <cell r="K14" t="str">
            <v>TBD</v>
          </cell>
          <cell r="L14" t="str">
            <v/>
          </cell>
          <cell r="M14">
            <v>21.05</v>
          </cell>
          <cell r="N14">
            <v>8.3000000000000007</v>
          </cell>
          <cell r="O14" t="str">
            <v>USD</v>
          </cell>
          <cell r="P14">
            <v>8.3000000000000007</v>
          </cell>
          <cell r="Q14" t="str">
            <v>6302.21.7020</v>
          </cell>
          <cell r="R14" t="str">
            <v>Pakistan</v>
          </cell>
          <cell r="S14" t="str">
            <v>Pakistan : 2.50</v>
          </cell>
          <cell r="T14" t="str">
            <v>HS:   Duty%:0.00</v>
          </cell>
          <cell r="U14" t="str">
            <v>675716986827</v>
          </cell>
        </row>
        <row r="15">
          <cell r="A15" t="str">
            <v>CS20-0350</v>
          </cell>
          <cell r="B15" t="str">
            <v>100% Cotton Flannel Printed 6pcs Sheet Set</v>
          </cell>
          <cell r="C15" t="str">
            <v>Sheets(SHET)</v>
          </cell>
          <cell r="D15" t="str">
            <v>Comfort Spaces</v>
          </cell>
          <cell r="E15" t="str">
            <v>SHEET/SHEET SET</v>
          </cell>
          <cell r="F15" t="str">
            <v>135gsm cotton printed flannel sheet</v>
          </cell>
          <cell r="G15" t="str">
            <v>Set</v>
          </cell>
          <cell r="H15" t="str">
            <v>Full: 80"W x 98"L/55"W x 76"L + 12"D/21"W x 30"L (4)</v>
          </cell>
          <cell r="I15" t="str">
            <v>Blue</v>
          </cell>
          <cell r="J15" t="str">
            <v>Plaid</v>
          </cell>
          <cell r="K15" t="str">
            <v>TBD</v>
          </cell>
          <cell r="L15" t="str">
            <v/>
          </cell>
          <cell r="M15">
            <v>25.75</v>
          </cell>
          <cell r="N15">
            <v>10.94</v>
          </cell>
          <cell r="O15" t="str">
            <v>USD</v>
          </cell>
          <cell r="P15">
            <v>10.94</v>
          </cell>
          <cell r="Q15" t="str">
            <v>6302.21.7020</v>
          </cell>
          <cell r="R15" t="str">
            <v>Pakistan</v>
          </cell>
          <cell r="S15" t="str">
            <v>Pakistan : 2.50</v>
          </cell>
          <cell r="T15" t="str">
            <v>HS:   Duty%:0.00</v>
          </cell>
          <cell r="U15" t="str">
            <v>675716987763</v>
          </cell>
        </row>
        <row r="16">
          <cell r="A16" t="str">
            <v>CS20-0351</v>
          </cell>
          <cell r="B16" t="str">
            <v>100% Cotton Flannel Printed 6pcs Sheet Set</v>
          </cell>
          <cell r="C16" t="str">
            <v>Sheets(SHET)</v>
          </cell>
          <cell r="D16" t="str">
            <v>Comfort Spaces</v>
          </cell>
          <cell r="E16" t="str">
            <v>SHEET/SHEET SET</v>
          </cell>
          <cell r="F16" t="str">
            <v>135gsm cotton printed flannel sheet</v>
          </cell>
          <cell r="G16" t="str">
            <v>Set</v>
          </cell>
          <cell r="H16" t="str">
            <v>Queen: 90"W x 102"L/60"W x 81"L + 14"D/21"W x 30"L (4)</v>
          </cell>
          <cell r="I16" t="str">
            <v>Blue</v>
          </cell>
          <cell r="J16" t="str">
            <v>Plaid</v>
          </cell>
          <cell r="K16" t="str">
            <v>TBD</v>
          </cell>
          <cell r="L16" t="str">
            <v/>
          </cell>
          <cell r="M16">
            <v>29</v>
          </cell>
          <cell r="N16">
            <v>12.36</v>
          </cell>
          <cell r="O16" t="str">
            <v>USD</v>
          </cell>
          <cell r="P16">
            <v>12.36</v>
          </cell>
          <cell r="Q16" t="str">
            <v>6302.21.7020</v>
          </cell>
          <cell r="R16" t="str">
            <v>Pakistan</v>
          </cell>
          <cell r="S16" t="str">
            <v>Pakistan : 2.50</v>
          </cell>
          <cell r="T16" t="str">
            <v>HS:   Duty%:0.00</v>
          </cell>
          <cell r="U16" t="str">
            <v>675716988005</v>
          </cell>
        </row>
        <row r="17">
          <cell r="A17" t="str">
            <v>CS20-0352</v>
          </cell>
          <cell r="B17" t="str">
            <v>100% Cotton Flannel Printed 6pcs Sheet Set</v>
          </cell>
          <cell r="C17" t="str">
            <v>Sheets(SHET)</v>
          </cell>
          <cell r="D17" t="str">
            <v>Comfort Spaces</v>
          </cell>
          <cell r="E17" t="str">
            <v>SHEET/SHEET SET</v>
          </cell>
          <cell r="F17" t="str">
            <v>135gsm cotton printed flannel sheet</v>
          </cell>
          <cell r="G17" t="str">
            <v>Set</v>
          </cell>
          <cell r="H17" t="str">
            <v>King: 108"W x 102"L/78"W x 81"L + 14"D/21"W x 40"L (4)</v>
          </cell>
          <cell r="I17" t="str">
            <v>Blue</v>
          </cell>
          <cell r="J17" t="str">
            <v>Plaid</v>
          </cell>
          <cell r="K17" t="str">
            <v>TBD</v>
          </cell>
          <cell r="L17" t="str">
            <v/>
          </cell>
          <cell r="M17">
            <v>32.15</v>
          </cell>
          <cell r="N17">
            <v>14.7</v>
          </cell>
          <cell r="O17" t="str">
            <v>USD</v>
          </cell>
          <cell r="P17">
            <v>14.7</v>
          </cell>
          <cell r="Q17" t="str">
            <v>6302.21.7020</v>
          </cell>
          <cell r="R17" t="str">
            <v>Pakistan</v>
          </cell>
          <cell r="S17" t="str">
            <v>Pakistan : 2.50</v>
          </cell>
          <cell r="T17" t="str">
            <v>HS:   Duty%:0.00</v>
          </cell>
          <cell r="U17" t="str">
            <v>675716988012</v>
          </cell>
        </row>
        <row r="18">
          <cell r="A18" t="str">
            <v>CS20-0353</v>
          </cell>
          <cell r="B18" t="str">
            <v>100% Cotton Flannel Printed 6pcs Sheet Set</v>
          </cell>
          <cell r="C18" t="str">
            <v>Sheets(SHET)</v>
          </cell>
          <cell r="D18" t="str">
            <v>Comfort Spaces</v>
          </cell>
          <cell r="E18" t="str">
            <v>SHEET/SHEET SET</v>
          </cell>
          <cell r="F18" t="str">
            <v>135gsm cotton printed flannel sheet</v>
          </cell>
          <cell r="G18" t="str">
            <v>Set</v>
          </cell>
          <cell r="H18" t="str">
            <v>Cal King: 108"W x 102"L/72"W x 84"L + 14"D/21"W x 40"L (4)</v>
          </cell>
          <cell r="I18" t="str">
            <v>Blue</v>
          </cell>
          <cell r="J18" t="str">
            <v>Plaid</v>
          </cell>
          <cell r="K18" t="str">
            <v>TBD</v>
          </cell>
          <cell r="L18" t="str">
            <v/>
          </cell>
          <cell r="M18">
            <v>32.15</v>
          </cell>
          <cell r="N18">
            <v>14.7</v>
          </cell>
          <cell r="O18" t="str">
            <v>USD</v>
          </cell>
          <cell r="P18">
            <v>14.7</v>
          </cell>
          <cell r="Q18" t="str">
            <v>6302.21.7020</v>
          </cell>
          <cell r="R18" t="str">
            <v>Pakistan</v>
          </cell>
          <cell r="S18" t="str">
            <v>Pakistan : 2.50</v>
          </cell>
          <cell r="T18" t="str">
            <v>HS:   Duty%:0.00</v>
          </cell>
          <cell r="U18" t="str">
            <v>675716988098</v>
          </cell>
        </row>
        <row r="19">
          <cell r="A19" t="str">
            <v>CS20-0354</v>
          </cell>
          <cell r="B19" t="str">
            <v>100% Cotton Flannel Printed Sheet Set</v>
          </cell>
          <cell r="C19" t="str">
            <v>Sheets(SHET)</v>
          </cell>
          <cell r="D19" t="str">
            <v>Comfort Spaces</v>
          </cell>
          <cell r="E19" t="str">
            <v>SHEET/SHEET SET</v>
          </cell>
          <cell r="F19" t="str">
            <v>135gsm cotton printed flannel sheet</v>
          </cell>
          <cell r="G19" t="str">
            <v>Set</v>
          </cell>
          <cell r="H19" t="str">
            <v>Twin: 68"W x 98"L/39"W x 75"L + 12"D/21"W x 30"L (2)</v>
          </cell>
          <cell r="I19" t="str">
            <v>Grey</v>
          </cell>
          <cell r="J19" t="str">
            <v>Plaid</v>
          </cell>
          <cell r="K19" t="str">
            <v>TBD</v>
          </cell>
          <cell r="L19" t="str">
            <v/>
          </cell>
          <cell r="M19">
            <v>21.05</v>
          </cell>
          <cell r="N19">
            <v>8.3000000000000007</v>
          </cell>
          <cell r="O19" t="str">
            <v>USD</v>
          </cell>
          <cell r="P19">
            <v>8.3000000000000007</v>
          </cell>
          <cell r="Q19" t="str">
            <v>6302.21.7020</v>
          </cell>
          <cell r="R19" t="str">
            <v>Pakistan</v>
          </cell>
          <cell r="S19" t="str">
            <v>Pakistan : 2.50</v>
          </cell>
          <cell r="T19" t="str">
            <v>HS:   Duty%:0.00</v>
          </cell>
          <cell r="U19" t="str">
            <v>675716986834</v>
          </cell>
        </row>
        <row r="20">
          <cell r="A20" t="str">
            <v>CS20-0355</v>
          </cell>
          <cell r="B20" t="str">
            <v>100% Cotton Flannel Printed 6pcs Sheet Set</v>
          </cell>
          <cell r="C20" t="str">
            <v>Sheets(SHET)</v>
          </cell>
          <cell r="D20" t="str">
            <v>Comfort Spaces</v>
          </cell>
          <cell r="E20" t="str">
            <v>SHEET/SHEET SET</v>
          </cell>
          <cell r="F20" t="str">
            <v>135gsm cotton printed flannel sheet</v>
          </cell>
          <cell r="G20" t="str">
            <v>Set</v>
          </cell>
          <cell r="H20" t="str">
            <v>Full: 80"W x 98"L/55"W x 76"L + 12"D/21"W x 30"L (4)</v>
          </cell>
          <cell r="I20" t="str">
            <v>Grey</v>
          </cell>
          <cell r="J20" t="str">
            <v>Plaid</v>
          </cell>
          <cell r="K20" t="str">
            <v>TBD</v>
          </cell>
          <cell r="L20" t="str">
            <v/>
          </cell>
          <cell r="M20">
            <v>25.75</v>
          </cell>
          <cell r="N20">
            <v>10.94</v>
          </cell>
          <cell r="O20" t="str">
            <v>USD</v>
          </cell>
          <cell r="P20">
            <v>10.94</v>
          </cell>
          <cell r="Q20" t="str">
            <v>6302.21.7020</v>
          </cell>
          <cell r="R20" t="str">
            <v>Pakistan</v>
          </cell>
          <cell r="S20" t="str">
            <v>Pakistan : 2.50</v>
          </cell>
          <cell r="T20" t="str">
            <v>HS:   Duty%:0.00</v>
          </cell>
          <cell r="U20" t="str">
            <v>675716987770</v>
          </cell>
        </row>
        <row r="21">
          <cell r="A21" t="str">
            <v>CS20-0356</v>
          </cell>
          <cell r="B21" t="str">
            <v>100% Cotton Flannel Printed 6pcs Sheet Set</v>
          </cell>
          <cell r="C21" t="str">
            <v>Sheets(SHET)</v>
          </cell>
          <cell r="D21" t="str">
            <v>Comfort Spaces</v>
          </cell>
          <cell r="E21" t="str">
            <v>SHEET/SHEET SET</v>
          </cell>
          <cell r="F21" t="str">
            <v>135gsm cotton printed flannel sheet</v>
          </cell>
          <cell r="G21" t="str">
            <v>Set</v>
          </cell>
          <cell r="H21" t="str">
            <v>Queen: 90"W x 102"L/60"W x 81"L + 14"D/21"W x 30"L (4)</v>
          </cell>
          <cell r="I21" t="str">
            <v>Grey</v>
          </cell>
          <cell r="J21" t="str">
            <v>Plaid</v>
          </cell>
          <cell r="K21" t="str">
            <v>TBD</v>
          </cell>
          <cell r="L21" t="str">
            <v/>
          </cell>
          <cell r="M21">
            <v>29</v>
          </cell>
          <cell r="N21">
            <v>12.36</v>
          </cell>
          <cell r="O21" t="str">
            <v>USD</v>
          </cell>
          <cell r="P21">
            <v>12.36</v>
          </cell>
          <cell r="Q21" t="str">
            <v>6302.21.7020</v>
          </cell>
          <cell r="R21" t="str">
            <v>Pakistan</v>
          </cell>
          <cell r="S21" t="str">
            <v>Pakistan : 2.50</v>
          </cell>
          <cell r="T21" t="str">
            <v>HS:   Duty%:0.00</v>
          </cell>
          <cell r="U21" t="str">
            <v>675716988029</v>
          </cell>
        </row>
        <row r="22">
          <cell r="A22" t="str">
            <v>CS20-0357</v>
          </cell>
          <cell r="B22" t="str">
            <v>100% Cotton Flannel Printed 6pcs Sheet Set</v>
          </cell>
          <cell r="C22" t="str">
            <v>Sheets(SHET)</v>
          </cell>
          <cell r="D22" t="str">
            <v>Comfort Spaces</v>
          </cell>
          <cell r="E22" t="str">
            <v>SHEET/SHEET SET</v>
          </cell>
          <cell r="F22" t="str">
            <v>135gsm cotton printed flannel sheet</v>
          </cell>
          <cell r="G22" t="str">
            <v>Set</v>
          </cell>
          <cell r="H22" t="str">
            <v>King: 108"W x 102"L/78"W x 81"L + 14"D/21"W x 40"L (4)</v>
          </cell>
          <cell r="I22" t="str">
            <v>Grey</v>
          </cell>
          <cell r="J22" t="str">
            <v>Plaid</v>
          </cell>
          <cell r="K22" t="str">
            <v>TBD</v>
          </cell>
          <cell r="L22" t="str">
            <v/>
          </cell>
          <cell r="M22">
            <v>32.15</v>
          </cell>
          <cell r="N22">
            <v>14.7</v>
          </cell>
          <cell r="O22" t="str">
            <v>USD</v>
          </cell>
          <cell r="P22">
            <v>14.7</v>
          </cell>
          <cell r="Q22" t="str">
            <v>6302.21.7020</v>
          </cell>
          <cell r="R22" t="str">
            <v>Pakistan</v>
          </cell>
          <cell r="S22" t="str">
            <v>Pakistan : 2.50</v>
          </cell>
          <cell r="T22" t="str">
            <v>HS:   Duty%:0.00</v>
          </cell>
          <cell r="U22" t="str">
            <v>675716994204</v>
          </cell>
        </row>
        <row r="23">
          <cell r="A23" t="str">
            <v>CS20-0358</v>
          </cell>
          <cell r="B23" t="str">
            <v>100% Cotton Flannel Printed 6pcs Sheet Set</v>
          </cell>
          <cell r="C23" t="str">
            <v>Sheets(SHET)</v>
          </cell>
          <cell r="D23" t="str">
            <v>Comfort Spaces</v>
          </cell>
          <cell r="E23" t="str">
            <v>SHEET/SHEET SET</v>
          </cell>
          <cell r="F23" t="str">
            <v>135gsm cotton printed flannel sheet</v>
          </cell>
          <cell r="G23" t="str">
            <v>Set</v>
          </cell>
          <cell r="H23" t="str">
            <v>Cal King: 108"W x 102"L/72"W x 84"L + 14"D/21"W x 40"L (4)</v>
          </cell>
          <cell r="I23" t="str">
            <v>Grey</v>
          </cell>
          <cell r="J23" t="str">
            <v>Plaid</v>
          </cell>
          <cell r="K23" t="str">
            <v>TBD</v>
          </cell>
          <cell r="L23" t="str">
            <v/>
          </cell>
          <cell r="M23">
            <v>32.15</v>
          </cell>
          <cell r="N23">
            <v>14.7</v>
          </cell>
          <cell r="O23" t="str">
            <v>USD</v>
          </cell>
          <cell r="P23">
            <v>14.05</v>
          </cell>
          <cell r="Q23" t="str">
            <v>6302.21.7020</v>
          </cell>
          <cell r="R23" t="str">
            <v>Pakistan</v>
          </cell>
          <cell r="S23" t="str">
            <v>Pakistan : 2.50</v>
          </cell>
          <cell r="T23" t="str">
            <v>HS:   Duty%:0.00</v>
          </cell>
          <cell r="U23" t="str">
            <v>675716988128</v>
          </cell>
        </row>
        <row r="24">
          <cell r="A24" t="str">
            <v>CS20-0359</v>
          </cell>
          <cell r="B24" t="str">
            <v>100% Cotton Flannel Printed Sheet Set</v>
          </cell>
          <cell r="C24" t="str">
            <v>Sheets(SHET)</v>
          </cell>
          <cell r="D24" t="str">
            <v>Comfort Spaces</v>
          </cell>
          <cell r="E24" t="str">
            <v>SHEET/SHEET SET</v>
          </cell>
          <cell r="F24" t="str">
            <v>135gsm cotton printed flannel sheet</v>
          </cell>
          <cell r="G24" t="str">
            <v>Set</v>
          </cell>
          <cell r="H24" t="str">
            <v>Twin: 68"W x 98"L/39"W x 75"L + 12"D/21"W x 30"L (2)</v>
          </cell>
          <cell r="I24" t="str">
            <v>Grey/Red</v>
          </cell>
          <cell r="J24" t="str">
            <v>Plaid</v>
          </cell>
          <cell r="K24" t="str">
            <v>TBD</v>
          </cell>
          <cell r="L24" t="str">
            <v/>
          </cell>
          <cell r="M24">
            <v>21.05</v>
          </cell>
          <cell r="N24">
            <v>8.3000000000000007</v>
          </cell>
          <cell r="O24" t="str">
            <v>USD</v>
          </cell>
          <cell r="P24">
            <v>7.92</v>
          </cell>
          <cell r="Q24" t="str">
            <v>6302.21.7020</v>
          </cell>
          <cell r="R24" t="str">
            <v>Pakistan</v>
          </cell>
          <cell r="S24" t="str">
            <v>Pakistan : 2.50</v>
          </cell>
          <cell r="T24" t="str">
            <v>HS:   Duty%:0.00</v>
          </cell>
          <cell r="U24" t="str">
            <v>675716986858</v>
          </cell>
        </row>
        <row r="25">
          <cell r="A25" t="str">
            <v>CS20-0360</v>
          </cell>
          <cell r="B25" t="str">
            <v>100% Cotton Flannel Printed 6pcs Sheet Set</v>
          </cell>
          <cell r="C25" t="str">
            <v>Sheets(SHET)</v>
          </cell>
          <cell r="D25" t="str">
            <v>Comfort Spaces</v>
          </cell>
          <cell r="E25" t="str">
            <v>SHEET/SHEET SET</v>
          </cell>
          <cell r="F25" t="str">
            <v>135gsm cotton printed flannel sheet</v>
          </cell>
          <cell r="G25" t="str">
            <v>Set</v>
          </cell>
          <cell r="H25" t="str">
            <v>Full: 80"W x 98"L/55"W x 76"L + 12"D/21"W x 30"L (4)</v>
          </cell>
          <cell r="I25" t="str">
            <v>Grey/Red</v>
          </cell>
          <cell r="J25" t="str">
            <v>Plaid</v>
          </cell>
          <cell r="K25" t="str">
            <v>TBD</v>
          </cell>
          <cell r="L25" t="str">
            <v/>
          </cell>
          <cell r="M25">
            <v>25.75</v>
          </cell>
          <cell r="N25">
            <v>10.94</v>
          </cell>
          <cell r="O25" t="str">
            <v>USD</v>
          </cell>
          <cell r="P25">
            <v>10.94</v>
          </cell>
          <cell r="Q25" t="str">
            <v>6302.21.7020</v>
          </cell>
          <cell r="R25" t="str">
            <v>Pakistan</v>
          </cell>
          <cell r="S25" t="str">
            <v>Pakistan : 2.50</v>
          </cell>
          <cell r="T25" t="str">
            <v>HS:   Duty%:0.00</v>
          </cell>
          <cell r="U25" t="str">
            <v>675716987787</v>
          </cell>
        </row>
        <row r="26">
          <cell r="A26" t="str">
            <v>CS20-0361</v>
          </cell>
          <cell r="B26" t="str">
            <v>100% Cotton Flannel Printed 6pcs Sheet Set</v>
          </cell>
          <cell r="C26" t="str">
            <v>Sheets(SHET)</v>
          </cell>
          <cell r="D26" t="str">
            <v>Comfort Spaces</v>
          </cell>
          <cell r="E26" t="str">
            <v>SHEET/SHEET SET</v>
          </cell>
          <cell r="F26" t="str">
            <v>135gsm cotton printed flannel sheet</v>
          </cell>
          <cell r="G26" t="str">
            <v>Set</v>
          </cell>
          <cell r="H26" t="str">
            <v>Queen: 90"W x 102"L/60"W x 81"L + 14"D/21"W x 30"L (4)</v>
          </cell>
          <cell r="I26" t="str">
            <v>Grey/Red</v>
          </cell>
          <cell r="J26" t="str">
            <v>Plaid</v>
          </cell>
          <cell r="K26" t="str">
            <v>TBD</v>
          </cell>
          <cell r="L26" t="str">
            <v/>
          </cell>
          <cell r="M26">
            <v>29</v>
          </cell>
          <cell r="N26">
            <v>12.36</v>
          </cell>
          <cell r="O26" t="str">
            <v>USD</v>
          </cell>
          <cell r="P26">
            <v>12.36</v>
          </cell>
          <cell r="Q26" t="str">
            <v>6302.21.7020</v>
          </cell>
          <cell r="R26" t="str">
            <v>Pakistan</v>
          </cell>
          <cell r="S26" t="str">
            <v>Pakistan : 2.50</v>
          </cell>
          <cell r="T26" t="str">
            <v>HS:   Duty%:0.00</v>
          </cell>
          <cell r="U26" t="str">
            <v>675716988111</v>
          </cell>
        </row>
        <row r="27">
          <cell r="A27" t="str">
            <v>CS20-0362</v>
          </cell>
          <cell r="B27" t="str">
            <v>100% Cotton Flannel Printed 6pcs Sheet Set</v>
          </cell>
          <cell r="C27" t="str">
            <v>Sheets(SHET)</v>
          </cell>
          <cell r="D27" t="str">
            <v>Comfort Spaces</v>
          </cell>
          <cell r="E27" t="str">
            <v>SHEET/SHEET SET</v>
          </cell>
          <cell r="F27" t="str">
            <v>135gsm cotton printed flannel sheet</v>
          </cell>
          <cell r="G27" t="str">
            <v>Set</v>
          </cell>
          <cell r="H27" t="str">
            <v>King: 108"W x 102"L/78"W x 81"L + 14"D/21"W x 40"L (4)</v>
          </cell>
          <cell r="I27" t="str">
            <v>Grey/Red</v>
          </cell>
          <cell r="J27" t="str">
            <v>Plaid</v>
          </cell>
          <cell r="K27" t="str">
            <v>TBD</v>
          </cell>
          <cell r="L27" t="str">
            <v/>
          </cell>
          <cell r="M27">
            <v>32.15</v>
          </cell>
          <cell r="N27">
            <v>14.7</v>
          </cell>
          <cell r="O27" t="str">
            <v>USD</v>
          </cell>
          <cell r="P27">
            <v>14.7</v>
          </cell>
          <cell r="Q27" t="str">
            <v>6302.21.7020</v>
          </cell>
          <cell r="R27" t="str">
            <v>Pakistan</v>
          </cell>
          <cell r="S27" t="str">
            <v>Pakistan : 2.50</v>
          </cell>
          <cell r="T27" t="str">
            <v>HS:   Duty%:0.00</v>
          </cell>
          <cell r="U27" t="str">
            <v>675716988043</v>
          </cell>
        </row>
        <row r="28">
          <cell r="A28" t="str">
            <v>CS20-0363</v>
          </cell>
          <cell r="B28" t="str">
            <v>100% Cotton Flannel Printed 6pcs Sheet Set</v>
          </cell>
          <cell r="C28" t="str">
            <v>Sheets(SHET)</v>
          </cell>
          <cell r="D28" t="str">
            <v>Comfort Spaces</v>
          </cell>
          <cell r="E28" t="str">
            <v>SHEET/SHEET SET</v>
          </cell>
          <cell r="F28" t="str">
            <v>135gsm cotton printed flannel sheet</v>
          </cell>
          <cell r="G28" t="str">
            <v>Set</v>
          </cell>
          <cell r="H28" t="str">
            <v>Cal King: 108"W x 102"L/72"W x 84"L + 14"D/21"W x 40"L (4)</v>
          </cell>
          <cell r="I28" t="str">
            <v>Grey/Red</v>
          </cell>
          <cell r="J28" t="str">
            <v>Plaid</v>
          </cell>
          <cell r="K28" t="str">
            <v>TBD</v>
          </cell>
          <cell r="L28" t="str">
            <v/>
          </cell>
          <cell r="M28">
            <v>32.15</v>
          </cell>
          <cell r="N28">
            <v>14.7</v>
          </cell>
          <cell r="O28" t="str">
            <v>USD</v>
          </cell>
          <cell r="P28">
            <v>14.7</v>
          </cell>
          <cell r="Q28" t="str">
            <v>6302.21.7020</v>
          </cell>
          <cell r="R28" t="str">
            <v>Pakistan</v>
          </cell>
          <cell r="S28" t="str">
            <v>Pakistan : 2.50</v>
          </cell>
          <cell r="T28" t="str">
            <v>HS:   Duty%:0.00</v>
          </cell>
          <cell r="U28" t="str">
            <v>675716988159</v>
          </cell>
        </row>
        <row r="29">
          <cell r="A29" t="str">
            <v>CS20-0369</v>
          </cell>
          <cell r="B29" t="str">
            <v>100% Cotton Flannel Printed Sheet Set</v>
          </cell>
          <cell r="C29" t="str">
            <v>Sheets(SHET)</v>
          </cell>
          <cell r="D29" t="str">
            <v>Comfort Spaces</v>
          </cell>
          <cell r="E29" t="str">
            <v>SHEET/SHEET SET</v>
          </cell>
          <cell r="F29" t="str">
            <v>135gsm cotton printed flannel sheet</v>
          </cell>
          <cell r="G29" t="str">
            <v>Set</v>
          </cell>
          <cell r="H29" t="str">
            <v>Twin: 68"W x 98"L/39"W x 75"L + 12"D/21"W x 30"L (2)</v>
          </cell>
          <cell r="I29" t="str">
            <v>Grey</v>
          </cell>
          <cell r="J29" t="str">
            <v>Snowflakes</v>
          </cell>
          <cell r="K29" t="str">
            <v>TBD</v>
          </cell>
          <cell r="L29" t="str">
            <v/>
          </cell>
          <cell r="M29">
            <v>21.05</v>
          </cell>
          <cell r="N29">
            <v>8.3000000000000007</v>
          </cell>
          <cell r="O29" t="str">
            <v>USD</v>
          </cell>
          <cell r="P29">
            <v>7.86</v>
          </cell>
          <cell r="Q29" t="str">
            <v>6302.21.7020</v>
          </cell>
          <cell r="R29" t="str">
            <v>Pakistan</v>
          </cell>
          <cell r="S29" t="str">
            <v>Pakistan : 2.50</v>
          </cell>
          <cell r="T29" t="str">
            <v>HS:   Duty%:0.00</v>
          </cell>
          <cell r="U29" t="str">
            <v>675716986889</v>
          </cell>
        </row>
        <row r="30">
          <cell r="A30" t="str">
            <v>CS20-0370</v>
          </cell>
          <cell r="B30" t="str">
            <v>100% Cotton Flannel Printed 6pcs Sheet Set</v>
          </cell>
          <cell r="C30" t="str">
            <v>Sheets(SHET)</v>
          </cell>
          <cell r="D30" t="str">
            <v>Comfort Spaces</v>
          </cell>
          <cell r="E30" t="str">
            <v>SHEET/SHEET SET</v>
          </cell>
          <cell r="F30" t="str">
            <v>135gsm cotton printed flannel sheet</v>
          </cell>
          <cell r="G30" t="str">
            <v>Set</v>
          </cell>
          <cell r="H30" t="str">
            <v>Full: 80"W x 98"L/55"W x 76"L + 12"D/21"W x 30"L (4)</v>
          </cell>
          <cell r="I30" t="str">
            <v>Grey</v>
          </cell>
          <cell r="J30" t="str">
            <v>Snowflakes</v>
          </cell>
          <cell r="K30" t="str">
            <v>TBD</v>
          </cell>
          <cell r="L30" t="str">
            <v/>
          </cell>
          <cell r="M30">
            <v>25.75</v>
          </cell>
          <cell r="N30">
            <v>10.94</v>
          </cell>
          <cell r="O30" t="str">
            <v>USD</v>
          </cell>
          <cell r="P30">
            <v>10.26</v>
          </cell>
          <cell r="Q30" t="str">
            <v>6302.21.7020</v>
          </cell>
          <cell r="R30" t="str">
            <v>Pakistan</v>
          </cell>
          <cell r="S30" t="str">
            <v>Pakistan : 2.50</v>
          </cell>
          <cell r="T30" t="str">
            <v>HS:   Duty%:0.00</v>
          </cell>
          <cell r="U30" t="str">
            <v>675716987824</v>
          </cell>
        </row>
        <row r="31">
          <cell r="A31" t="str">
            <v>CS20-0371</v>
          </cell>
          <cell r="B31" t="str">
            <v>100% Cotton Flannel Printed 6pcs Sheet Set</v>
          </cell>
          <cell r="C31" t="str">
            <v>Sheets(SHET)</v>
          </cell>
          <cell r="D31" t="str">
            <v>Comfort Spaces</v>
          </cell>
          <cell r="E31" t="str">
            <v>SHEET/SHEET SET</v>
          </cell>
          <cell r="F31" t="str">
            <v>135gsm cotton printed flannel sheet</v>
          </cell>
          <cell r="G31" t="str">
            <v>Set</v>
          </cell>
          <cell r="H31" t="str">
            <v>Queen: 90"W x 102"L/60"W x 81"L + 14"D/21"W x 30"L (4)</v>
          </cell>
          <cell r="I31" t="str">
            <v>Grey</v>
          </cell>
          <cell r="J31" t="str">
            <v>Snowflakes</v>
          </cell>
          <cell r="K31" t="str">
            <v>TBD</v>
          </cell>
          <cell r="L31" t="str">
            <v/>
          </cell>
          <cell r="M31">
            <v>29</v>
          </cell>
          <cell r="N31">
            <v>12.36</v>
          </cell>
          <cell r="O31" t="str">
            <v>USD</v>
          </cell>
          <cell r="P31">
            <v>12.36</v>
          </cell>
          <cell r="Q31" t="str">
            <v>6302.21.7020</v>
          </cell>
          <cell r="R31" t="str">
            <v>Pakistan</v>
          </cell>
          <cell r="S31" t="str">
            <v>Pakistan : 2.50</v>
          </cell>
          <cell r="T31" t="str">
            <v>HS:   Duty%:0.00</v>
          </cell>
          <cell r="U31" t="str">
            <v>675716988180</v>
          </cell>
        </row>
        <row r="32">
          <cell r="A32" t="str">
            <v>CS20-0372</v>
          </cell>
          <cell r="B32" t="str">
            <v>100% Cotton Flannel Printed 6pcs Sheet Set</v>
          </cell>
          <cell r="C32" t="str">
            <v>Sheets(SHET)</v>
          </cell>
          <cell r="D32" t="str">
            <v>Comfort Spaces</v>
          </cell>
          <cell r="E32" t="str">
            <v>SHEET/SHEET SET</v>
          </cell>
          <cell r="F32" t="str">
            <v>135gsm cotton printed flannel sheet</v>
          </cell>
          <cell r="G32" t="str">
            <v>Set</v>
          </cell>
          <cell r="H32" t="str">
            <v>King: 108"W x 102"L/78"W x 81"L + 14"D/21"W x 40"L (4)</v>
          </cell>
          <cell r="I32" t="str">
            <v>Grey</v>
          </cell>
          <cell r="J32" t="str">
            <v>Snowflakes</v>
          </cell>
          <cell r="K32" t="str">
            <v>TBD</v>
          </cell>
          <cell r="L32" t="str">
            <v/>
          </cell>
          <cell r="M32">
            <v>32.15</v>
          </cell>
          <cell r="N32">
            <v>14.7</v>
          </cell>
          <cell r="O32" t="str">
            <v>USD</v>
          </cell>
          <cell r="P32">
            <v>14.7</v>
          </cell>
          <cell r="Q32" t="str">
            <v>6302.21.7020</v>
          </cell>
          <cell r="R32" t="str">
            <v>Pakistan</v>
          </cell>
          <cell r="S32" t="str">
            <v>Pakistan : 2.50</v>
          </cell>
          <cell r="T32" t="str">
            <v>HS:   Duty%:0.00</v>
          </cell>
          <cell r="U32" t="str">
            <v>675716988104</v>
          </cell>
        </row>
        <row r="33">
          <cell r="A33" t="str">
            <v>CS20-0373</v>
          </cell>
          <cell r="B33" t="str">
            <v>100% Cotton Flannel Printed 6pcs Sheet Set</v>
          </cell>
          <cell r="C33" t="str">
            <v>Sheets(SHET)</v>
          </cell>
          <cell r="D33" t="str">
            <v>Comfort Spaces</v>
          </cell>
          <cell r="E33" t="str">
            <v>SHEET/SHEET SET</v>
          </cell>
          <cell r="F33" t="str">
            <v>135gsm cotton printed flannel sheet</v>
          </cell>
          <cell r="G33" t="str">
            <v>Set</v>
          </cell>
          <cell r="H33" t="str">
            <v>Cal King: 108"W x 102"L/72"W x 84"L + 14"D/21"W x 40"L (4)</v>
          </cell>
          <cell r="I33" t="str">
            <v>Grey</v>
          </cell>
          <cell r="J33" t="str">
            <v>Snowflakes</v>
          </cell>
          <cell r="K33" t="str">
            <v>TBD</v>
          </cell>
          <cell r="L33" t="str">
            <v/>
          </cell>
          <cell r="M33">
            <v>32.15</v>
          </cell>
          <cell r="N33">
            <v>14.7</v>
          </cell>
          <cell r="O33" t="str">
            <v>USD</v>
          </cell>
          <cell r="P33">
            <v>14.7</v>
          </cell>
          <cell r="Q33" t="str">
            <v>6302.21.7020</v>
          </cell>
          <cell r="R33" t="str">
            <v>Pakistan</v>
          </cell>
          <cell r="S33" t="str">
            <v>Pakistan : 2.50</v>
          </cell>
          <cell r="T33" t="str">
            <v>HS:   Duty%:0.00</v>
          </cell>
          <cell r="U33" t="str">
            <v>675716988227</v>
          </cell>
        </row>
        <row r="34">
          <cell r="A34" t="str">
            <v>CS20-0374</v>
          </cell>
          <cell r="B34" t="str">
            <v>100% Cotton Flannel Printed Sheet Set</v>
          </cell>
          <cell r="C34" t="str">
            <v>Sheets(SHET)</v>
          </cell>
          <cell r="D34" t="str">
            <v>Comfort Spaces</v>
          </cell>
          <cell r="E34" t="str">
            <v>SHEET/SHEET SET</v>
          </cell>
          <cell r="F34" t="str">
            <v>135gsm cotton printed flannel sheet</v>
          </cell>
          <cell r="G34" t="str">
            <v>Set</v>
          </cell>
          <cell r="H34" t="str">
            <v>Twin: 68"W x 98"L/39"W x 75"L + 12"D/21"W x 30"L (2)</v>
          </cell>
          <cell r="I34" t="str">
            <v>Blue</v>
          </cell>
          <cell r="J34" t="str">
            <v>Snowflakes</v>
          </cell>
          <cell r="K34" t="str">
            <v>TBD</v>
          </cell>
          <cell r="L34" t="str">
            <v/>
          </cell>
          <cell r="M34">
            <v>21.05</v>
          </cell>
          <cell r="N34">
            <v>8.3000000000000007</v>
          </cell>
          <cell r="O34" t="str">
            <v>USD</v>
          </cell>
          <cell r="P34">
            <v>8.3000000000000007</v>
          </cell>
          <cell r="Q34" t="str">
            <v>6302.21.7020</v>
          </cell>
          <cell r="R34" t="str">
            <v>Pakistan</v>
          </cell>
          <cell r="S34" t="str">
            <v>Pakistan : 2.50</v>
          </cell>
          <cell r="T34" t="str">
            <v>HS:   Duty%:0.00</v>
          </cell>
          <cell r="U34" t="str">
            <v>675716986896</v>
          </cell>
        </row>
        <row r="35">
          <cell r="A35" t="str">
            <v>CS20-0375</v>
          </cell>
          <cell r="B35" t="str">
            <v>100% Cotton Flannel Printed 6pcs Sheet Set</v>
          </cell>
          <cell r="C35" t="str">
            <v>Sheets(SHET)</v>
          </cell>
          <cell r="D35" t="str">
            <v>Comfort Spaces</v>
          </cell>
          <cell r="E35" t="str">
            <v>SHEET/SHEET SET</v>
          </cell>
          <cell r="F35" t="str">
            <v>135gsm cotton printed flannel sheet</v>
          </cell>
          <cell r="G35" t="str">
            <v>Set</v>
          </cell>
          <cell r="H35" t="str">
            <v>Full: 80"W x 98"L/55"W x 76"L + 12"D/21"W x 30"L (4)</v>
          </cell>
          <cell r="I35" t="str">
            <v>Blue</v>
          </cell>
          <cell r="J35" t="str">
            <v>Snowflakes</v>
          </cell>
          <cell r="K35" t="str">
            <v>TBD</v>
          </cell>
          <cell r="L35" t="str">
            <v/>
          </cell>
          <cell r="M35">
            <v>25.75</v>
          </cell>
          <cell r="N35">
            <v>10.94</v>
          </cell>
          <cell r="O35" t="str">
            <v>USD</v>
          </cell>
          <cell r="P35">
            <v>10.94</v>
          </cell>
          <cell r="Q35" t="str">
            <v>6302.21.7020</v>
          </cell>
          <cell r="R35" t="str">
            <v>Pakistan</v>
          </cell>
          <cell r="S35" t="str">
            <v>Pakistan : 2.50</v>
          </cell>
          <cell r="T35" t="str">
            <v>HS:   Duty%:0.00</v>
          </cell>
          <cell r="U35" t="str">
            <v>675716987831</v>
          </cell>
        </row>
        <row r="36">
          <cell r="A36" t="str">
            <v>CS20-0376</v>
          </cell>
          <cell r="B36" t="str">
            <v>100% Cotton Flannel Printed 6pcs Sheet Set</v>
          </cell>
          <cell r="C36" t="str">
            <v>Sheets(SHET)</v>
          </cell>
          <cell r="D36" t="str">
            <v>Comfort Spaces</v>
          </cell>
          <cell r="E36" t="str">
            <v>SHEET/SHEET SET</v>
          </cell>
          <cell r="F36" t="str">
            <v>135gsm cotton printed flannel sheet</v>
          </cell>
          <cell r="G36" t="str">
            <v>Set</v>
          </cell>
          <cell r="H36" t="str">
            <v>Queen: 90"W x 102"L/60"W x 81"L + 14"D/21"W x 30"L (4)</v>
          </cell>
          <cell r="I36" t="str">
            <v>Blue</v>
          </cell>
          <cell r="J36" t="str">
            <v>Snowflakes</v>
          </cell>
          <cell r="K36" t="str">
            <v>TBD</v>
          </cell>
          <cell r="L36" t="str">
            <v/>
          </cell>
          <cell r="M36">
            <v>29</v>
          </cell>
          <cell r="N36">
            <v>12.36</v>
          </cell>
          <cell r="O36" t="str">
            <v>USD</v>
          </cell>
          <cell r="P36">
            <v>11.52</v>
          </cell>
          <cell r="Q36" t="str">
            <v>6302.21.7020</v>
          </cell>
          <cell r="R36" t="str">
            <v>Pakistan</v>
          </cell>
          <cell r="S36" t="str">
            <v>Pakistan : 2.50</v>
          </cell>
          <cell r="T36" t="str">
            <v>HS:   Duty%:0.00</v>
          </cell>
          <cell r="U36" t="str">
            <v>675716988210</v>
          </cell>
        </row>
        <row r="37">
          <cell r="A37" t="str">
            <v>CS20-0377</v>
          </cell>
          <cell r="B37" t="str">
            <v>100% Cotton Flannel Printed 6pcs Sheet Set</v>
          </cell>
          <cell r="C37" t="str">
            <v>Sheets(SHET)</v>
          </cell>
          <cell r="D37" t="str">
            <v>Comfort Spaces</v>
          </cell>
          <cell r="E37" t="str">
            <v>SHEET/SHEET SET</v>
          </cell>
          <cell r="F37" t="str">
            <v>135gsm cotton printed flannel sheet</v>
          </cell>
          <cell r="G37" t="str">
            <v>Set</v>
          </cell>
          <cell r="H37" t="str">
            <v>King: 108"W x 102"L/78"W x 81"L + 14"D/21"W x 40"L (4)</v>
          </cell>
          <cell r="I37" t="str">
            <v>Blue</v>
          </cell>
          <cell r="J37" t="str">
            <v>Snowflakes</v>
          </cell>
          <cell r="K37" t="str">
            <v>TBD</v>
          </cell>
          <cell r="L37" t="str">
            <v/>
          </cell>
          <cell r="M37">
            <v>32.15</v>
          </cell>
          <cell r="N37">
            <v>14.7</v>
          </cell>
          <cell r="O37" t="str">
            <v>USD</v>
          </cell>
          <cell r="P37">
            <v>13.99</v>
          </cell>
          <cell r="Q37" t="str">
            <v>6302.21.7020</v>
          </cell>
          <cell r="R37" t="str">
            <v>Pakistan</v>
          </cell>
          <cell r="S37" t="str">
            <v>Pakistan : 2.50</v>
          </cell>
          <cell r="T37" t="str">
            <v>HS:   Duty%:0.00</v>
          </cell>
          <cell r="U37" t="str">
            <v>675716988135</v>
          </cell>
        </row>
        <row r="38">
          <cell r="A38" t="str">
            <v>CS20-0378</v>
          </cell>
          <cell r="B38" t="str">
            <v>100% Cotton Flannel Printed 6pcs Sheet Set</v>
          </cell>
          <cell r="C38" t="str">
            <v>Sheets(SHET)</v>
          </cell>
          <cell r="D38" t="str">
            <v>Comfort Spaces</v>
          </cell>
          <cell r="E38" t="str">
            <v>SHEET/SHEET SET</v>
          </cell>
          <cell r="F38" t="str">
            <v>135gsm cotton printed flannel sheet</v>
          </cell>
          <cell r="G38" t="str">
            <v>Set</v>
          </cell>
          <cell r="H38" t="str">
            <v>Cal King: 108"W x 102"L/72"W x 84"L + 14"D/21"W x 40"L (4)</v>
          </cell>
          <cell r="I38" t="str">
            <v>Blue</v>
          </cell>
          <cell r="J38" t="str">
            <v>Snowflakes</v>
          </cell>
          <cell r="K38" t="str">
            <v>TBD</v>
          </cell>
          <cell r="L38" t="str">
            <v/>
          </cell>
          <cell r="M38">
            <v>32.15</v>
          </cell>
          <cell r="N38">
            <v>14.7</v>
          </cell>
          <cell r="O38" t="str">
            <v>USD</v>
          </cell>
          <cell r="P38">
            <v>14.7</v>
          </cell>
          <cell r="Q38" t="str">
            <v>6302.21.7020</v>
          </cell>
          <cell r="R38" t="str">
            <v>Pakistan</v>
          </cell>
          <cell r="S38" t="str">
            <v>Pakistan : 2.50</v>
          </cell>
          <cell r="T38" t="str">
            <v>HS:   Duty%:0.00</v>
          </cell>
          <cell r="U38" t="str">
            <v>675716988258</v>
          </cell>
        </row>
        <row r="39">
          <cell r="A39" t="str">
            <v>CS20-0384</v>
          </cell>
          <cell r="B39" t="str">
            <v>100% Cotton Solid Sheet Set</v>
          </cell>
          <cell r="C39" t="str">
            <v>Sheets(SHET)</v>
          </cell>
          <cell r="D39" t="str">
            <v>Comfort Spaces</v>
          </cell>
          <cell r="E39" t="str">
            <v>SHEET/SHEET SET</v>
          </cell>
          <cell r="F39" t="str">
            <v>135gsm cotton Solid flannel sheet set</v>
          </cell>
          <cell r="G39" t="str">
            <v>Set</v>
          </cell>
          <cell r="H39" t="str">
            <v>Twin: 68"W x 98"L/39"W x 75"L + 12"D/21"W x 30"L (2)</v>
          </cell>
          <cell r="I39" t="str">
            <v>Grey</v>
          </cell>
          <cell r="J39" t="str">
            <v>Solid</v>
          </cell>
          <cell r="K39" t="str">
            <v>TBD</v>
          </cell>
          <cell r="L39" t="str">
            <v/>
          </cell>
          <cell r="M39">
            <v>21.05</v>
          </cell>
          <cell r="N39">
            <v>8.3000000000000007</v>
          </cell>
          <cell r="O39" t="str">
            <v>USD</v>
          </cell>
          <cell r="P39">
            <v>8.3000000000000007</v>
          </cell>
          <cell r="Q39" t="str">
            <v>6302.21.7020</v>
          </cell>
          <cell r="R39" t="str">
            <v>Pakistan</v>
          </cell>
          <cell r="S39" t="str">
            <v>Pakistan : 2.50</v>
          </cell>
          <cell r="T39" t="str">
            <v>HS:   Duty%:0.00</v>
          </cell>
          <cell r="U39" t="str">
            <v>675716986940</v>
          </cell>
        </row>
        <row r="40">
          <cell r="A40" t="str">
            <v>CS20-0385</v>
          </cell>
          <cell r="B40" t="str">
            <v>100% Cotton 6pcs Solid Sheet Set</v>
          </cell>
          <cell r="C40" t="str">
            <v>Sheets(SHET)</v>
          </cell>
          <cell r="D40" t="str">
            <v>Comfort Spaces</v>
          </cell>
          <cell r="E40" t="str">
            <v>SHEET/SHEET SET</v>
          </cell>
          <cell r="F40" t="str">
            <v>135gsm cotton Solid flannel sheet set</v>
          </cell>
          <cell r="G40" t="str">
            <v>Set</v>
          </cell>
          <cell r="H40" t="str">
            <v>Full: 80"W x 98"L/55"W x 76"L + 12"D/21"W x 30"L (4)</v>
          </cell>
          <cell r="I40" t="str">
            <v>Grey</v>
          </cell>
          <cell r="J40" t="str">
            <v>Solid</v>
          </cell>
          <cell r="K40" t="str">
            <v>TBD</v>
          </cell>
          <cell r="L40" t="str">
            <v/>
          </cell>
          <cell r="M40">
            <v>25.75</v>
          </cell>
          <cell r="N40">
            <v>10.94</v>
          </cell>
          <cell r="O40" t="str">
            <v>USD</v>
          </cell>
          <cell r="P40">
            <v>11.06</v>
          </cell>
          <cell r="Q40" t="str">
            <v>6302.21.7020</v>
          </cell>
          <cell r="R40" t="str">
            <v>Pakistan</v>
          </cell>
          <cell r="S40" t="str">
            <v>Pakistan : 2.50</v>
          </cell>
          <cell r="T40" t="str">
            <v>HS:   Duty%:0.00</v>
          </cell>
          <cell r="U40" t="str">
            <v>675716987879</v>
          </cell>
        </row>
        <row r="41">
          <cell r="A41" t="str">
            <v>CS20-0386</v>
          </cell>
          <cell r="B41" t="str">
            <v>100% Cotton 6pcs Solid Sheet Set</v>
          </cell>
          <cell r="C41" t="str">
            <v>Sheets(SHET)</v>
          </cell>
          <cell r="D41" t="str">
            <v>Comfort Spaces</v>
          </cell>
          <cell r="E41" t="str">
            <v>SHEET/SHEET SET</v>
          </cell>
          <cell r="F41" t="str">
            <v>135gsm cotton Solid flannel sheet set</v>
          </cell>
          <cell r="G41" t="str">
            <v>Set</v>
          </cell>
          <cell r="H41" t="str">
            <v>Queen: 90"W x 102"L/60"W x 81"L + 14"D/21"W x 30"L (4)</v>
          </cell>
          <cell r="I41" t="str">
            <v>Grey</v>
          </cell>
          <cell r="J41" t="str">
            <v>Solid</v>
          </cell>
          <cell r="K41" t="str">
            <v>TBD</v>
          </cell>
          <cell r="L41" t="str">
            <v/>
          </cell>
          <cell r="M41">
            <v>29</v>
          </cell>
          <cell r="N41">
            <v>12.36</v>
          </cell>
          <cell r="O41" t="str">
            <v>USD</v>
          </cell>
          <cell r="P41">
            <v>12.5</v>
          </cell>
          <cell r="Q41" t="str">
            <v>6302.21.7020</v>
          </cell>
          <cell r="R41" t="str">
            <v>Pakistan</v>
          </cell>
          <cell r="S41" t="str">
            <v>Pakistan : 2.50</v>
          </cell>
          <cell r="T41" t="str">
            <v>HS:   Duty%:0.00</v>
          </cell>
          <cell r="U41" t="str">
            <v>675716988272</v>
          </cell>
        </row>
        <row r="42">
          <cell r="A42" t="str">
            <v>CS20-0387</v>
          </cell>
          <cell r="B42" t="str">
            <v>100% Cotton 6pcs Solid Sheet Set</v>
          </cell>
          <cell r="C42" t="str">
            <v>Sheets(SHET)</v>
          </cell>
          <cell r="D42" t="str">
            <v>Comfort Spaces</v>
          </cell>
          <cell r="E42" t="str">
            <v>SHEET/SHEET SET</v>
          </cell>
          <cell r="F42" t="str">
            <v>135gsm cotton Solid flannel sheet set</v>
          </cell>
          <cell r="G42" t="str">
            <v>Set</v>
          </cell>
          <cell r="H42" t="str">
            <v>King: 108"W x 102"L/78"W x 81"L + 14"D/21"W x 40"L (4)</v>
          </cell>
          <cell r="I42" t="str">
            <v>Grey</v>
          </cell>
          <cell r="J42" t="str">
            <v>Solid</v>
          </cell>
          <cell r="K42" t="str">
            <v>TBD</v>
          </cell>
          <cell r="L42" t="str">
            <v/>
          </cell>
          <cell r="M42">
            <v>32.15</v>
          </cell>
          <cell r="N42">
            <v>14.7</v>
          </cell>
          <cell r="O42" t="str">
            <v>USD</v>
          </cell>
          <cell r="P42">
            <v>14.7</v>
          </cell>
          <cell r="Q42" t="str">
            <v>6302.21.7020</v>
          </cell>
          <cell r="R42" t="str">
            <v>Pakistan</v>
          </cell>
          <cell r="S42" t="str">
            <v>Pakistan : 2.50</v>
          </cell>
          <cell r="T42" t="str">
            <v>HS:   Duty%:0.00</v>
          </cell>
          <cell r="U42" t="str">
            <v>675716988203</v>
          </cell>
        </row>
        <row r="43">
          <cell r="A43" t="str">
            <v>CS20-0388</v>
          </cell>
          <cell r="B43" t="str">
            <v>100% Cotton 6pcs Solid Sheet Set</v>
          </cell>
          <cell r="C43" t="str">
            <v>Sheets(SHET)</v>
          </cell>
          <cell r="D43" t="str">
            <v>Comfort Spaces</v>
          </cell>
          <cell r="E43" t="str">
            <v>SHEET/SHEET SET</v>
          </cell>
          <cell r="F43" t="str">
            <v>135gsm cotton Solid flannel sheet set</v>
          </cell>
          <cell r="G43" t="str">
            <v>Set</v>
          </cell>
          <cell r="H43" t="str">
            <v>Cal King: 108"W x 102"L/72"W x 84"L + 14"D/21"W x 40"L (4)</v>
          </cell>
          <cell r="I43" t="str">
            <v>Grey</v>
          </cell>
          <cell r="J43" t="str">
            <v>Solid</v>
          </cell>
          <cell r="K43" t="str">
            <v>TBD</v>
          </cell>
          <cell r="L43" t="str">
            <v/>
          </cell>
          <cell r="M43">
            <v>32.15</v>
          </cell>
          <cell r="N43">
            <v>14.7</v>
          </cell>
          <cell r="O43" t="str">
            <v>USD</v>
          </cell>
          <cell r="P43">
            <v>14.7</v>
          </cell>
          <cell r="Q43" t="str">
            <v>6302.21.7020</v>
          </cell>
          <cell r="R43" t="str">
            <v>Pakistan</v>
          </cell>
          <cell r="S43" t="str">
            <v>Pakistan : 2.50</v>
          </cell>
          <cell r="T43" t="str">
            <v>HS:   Duty%:0.00</v>
          </cell>
          <cell r="U43" t="str">
            <v>675716988302</v>
          </cell>
        </row>
        <row r="44">
          <cell r="A44" t="str">
            <v>CS20-0389</v>
          </cell>
          <cell r="B44" t="str">
            <v>100% Cotton Solid Sheet Set</v>
          </cell>
          <cell r="C44" t="str">
            <v>Sheets(SHET)</v>
          </cell>
          <cell r="D44" t="str">
            <v>Comfort Spaces</v>
          </cell>
          <cell r="E44" t="str">
            <v>SHEET/SHEET SET</v>
          </cell>
          <cell r="F44" t="str">
            <v>135gsm cotton Solid flannel sheet set</v>
          </cell>
          <cell r="G44" t="str">
            <v>Set</v>
          </cell>
          <cell r="H44" t="str">
            <v>Twin: 68"W x 98"L/39"W x 75"L + 12"D/21"W x 30"L (2)</v>
          </cell>
          <cell r="I44" t="str">
            <v>Tan</v>
          </cell>
          <cell r="J44" t="str">
            <v>Solid</v>
          </cell>
          <cell r="K44" t="str">
            <v>TBD</v>
          </cell>
          <cell r="L44" t="str">
            <v/>
          </cell>
          <cell r="M44">
            <v>21.05</v>
          </cell>
          <cell r="N44">
            <v>8.3000000000000007</v>
          </cell>
          <cell r="O44" t="str">
            <v>USD</v>
          </cell>
          <cell r="P44">
            <v>8.3000000000000007</v>
          </cell>
          <cell r="Q44" t="str">
            <v>6302.21.7020</v>
          </cell>
          <cell r="R44" t="str">
            <v>Pakistan</v>
          </cell>
          <cell r="S44" t="str">
            <v>Pakistan : 2.50</v>
          </cell>
          <cell r="T44" t="str">
            <v>HS:   Duty%:0.00</v>
          </cell>
          <cell r="U44" t="str">
            <v>675716986964</v>
          </cell>
        </row>
        <row r="45">
          <cell r="A45" t="str">
            <v>CS20-0390</v>
          </cell>
          <cell r="B45" t="str">
            <v>100% Cotton 6pcs Solid Sheet Set</v>
          </cell>
          <cell r="C45" t="str">
            <v>Sheets(SHET)</v>
          </cell>
          <cell r="D45" t="str">
            <v>Comfort Spaces</v>
          </cell>
          <cell r="E45" t="str">
            <v>SHEET/SHEET SET</v>
          </cell>
          <cell r="F45" t="str">
            <v>135gsm cotton Solid flannel sheet set</v>
          </cell>
          <cell r="G45" t="str">
            <v>Set</v>
          </cell>
          <cell r="H45" t="str">
            <v>Full: 80"W x 98"L/55"W x 76"L + 12"D/21"W x 30"L (4)</v>
          </cell>
          <cell r="I45" t="str">
            <v>Tan</v>
          </cell>
          <cell r="J45" t="str">
            <v>Solid</v>
          </cell>
          <cell r="K45" t="str">
            <v>TBD</v>
          </cell>
          <cell r="L45" t="str">
            <v/>
          </cell>
          <cell r="M45">
            <v>25.75</v>
          </cell>
          <cell r="N45">
            <v>10.94</v>
          </cell>
          <cell r="O45" t="str">
            <v>USD</v>
          </cell>
          <cell r="P45">
            <v>10.94</v>
          </cell>
          <cell r="Q45" t="str">
            <v>6302.21.7020</v>
          </cell>
          <cell r="R45" t="str">
            <v>Pakistan</v>
          </cell>
          <cell r="S45" t="str">
            <v>Pakistan : 2.50</v>
          </cell>
          <cell r="T45" t="str">
            <v>HS:   Duty%:0.00</v>
          </cell>
          <cell r="U45" t="str">
            <v>675716987909</v>
          </cell>
        </row>
        <row r="46">
          <cell r="A46" t="str">
            <v>CS20-0391</v>
          </cell>
          <cell r="B46" t="str">
            <v>100% Cotton 6pcs Solid Sheet Set</v>
          </cell>
          <cell r="C46" t="str">
            <v>Sheets(SHET)</v>
          </cell>
          <cell r="D46" t="str">
            <v>Comfort Spaces</v>
          </cell>
          <cell r="E46" t="str">
            <v>SHEET/SHEET SET</v>
          </cell>
          <cell r="F46" t="str">
            <v>135gsm cotton Solid flannel sheet set</v>
          </cell>
          <cell r="G46" t="str">
            <v>Set</v>
          </cell>
          <cell r="H46" t="str">
            <v>Queen: 90"W x 102"L/60"W x 81"L + 14"D/21"W x 30"L (4)</v>
          </cell>
          <cell r="I46" t="str">
            <v>Tan</v>
          </cell>
          <cell r="J46" t="str">
            <v>Solid</v>
          </cell>
          <cell r="K46" t="str">
            <v>TBD</v>
          </cell>
          <cell r="L46" t="str">
            <v/>
          </cell>
          <cell r="M46">
            <v>29</v>
          </cell>
          <cell r="N46">
            <v>12.36</v>
          </cell>
          <cell r="O46" t="str">
            <v>USD</v>
          </cell>
          <cell r="P46">
            <v>11.52</v>
          </cell>
          <cell r="Q46" t="str">
            <v>6302.21.7020</v>
          </cell>
          <cell r="R46" t="str">
            <v>Pakistan</v>
          </cell>
          <cell r="S46" t="str">
            <v>Pakistan : 2.50</v>
          </cell>
          <cell r="T46" t="str">
            <v>HS:   Duty%:0.00</v>
          </cell>
          <cell r="U46" t="str">
            <v>675716988296</v>
          </cell>
        </row>
        <row r="47">
          <cell r="A47" t="str">
            <v>CS20-0392</v>
          </cell>
          <cell r="B47" t="str">
            <v>100% Cotton 6pcs Solid Sheet Set</v>
          </cell>
          <cell r="C47" t="str">
            <v>Sheets(SHET)</v>
          </cell>
          <cell r="D47" t="str">
            <v>Comfort Spaces</v>
          </cell>
          <cell r="E47" t="str">
            <v>SHEET/SHEET SET</v>
          </cell>
          <cell r="F47" t="str">
            <v>135gsm cotton Solid flannel sheet set</v>
          </cell>
          <cell r="G47" t="str">
            <v>Set</v>
          </cell>
          <cell r="H47" t="str">
            <v>King: 108"W x 102"L/78"W x 81"L + 14"D/21"W x 40"L (4)</v>
          </cell>
          <cell r="I47" t="str">
            <v>Tan</v>
          </cell>
          <cell r="J47" t="str">
            <v>Solid</v>
          </cell>
          <cell r="K47" t="str">
            <v>TBD</v>
          </cell>
          <cell r="L47" t="str">
            <v/>
          </cell>
          <cell r="M47">
            <v>32.15</v>
          </cell>
          <cell r="N47">
            <v>14.7</v>
          </cell>
          <cell r="O47" t="str">
            <v>USD</v>
          </cell>
          <cell r="P47">
            <v>14.7</v>
          </cell>
          <cell r="Q47" t="str">
            <v>6302.21.7020</v>
          </cell>
          <cell r="R47" t="str">
            <v>Pakistan</v>
          </cell>
          <cell r="S47" t="str">
            <v>Pakistan : 2.50</v>
          </cell>
          <cell r="T47" t="str">
            <v>HS:   Duty%:0.00</v>
          </cell>
          <cell r="U47" t="str">
            <v>675716988234</v>
          </cell>
        </row>
        <row r="48">
          <cell r="A48" t="str">
            <v>CS20-0393</v>
          </cell>
          <cell r="B48" t="str">
            <v>100% Cotton 6pcs Solid Sheet Set</v>
          </cell>
          <cell r="C48" t="str">
            <v>Sheets(SHET)</v>
          </cell>
          <cell r="D48" t="str">
            <v>Comfort Spaces</v>
          </cell>
          <cell r="E48" t="str">
            <v>SHEET/SHEET SET</v>
          </cell>
          <cell r="F48" t="str">
            <v>135gsm cotton Solid flannel sheet set</v>
          </cell>
          <cell r="G48" t="str">
            <v>Set</v>
          </cell>
          <cell r="H48" t="str">
            <v>Cal King: 108"W x 102"L/72"W x 84"L + 14"D/21"W x 40"L (4)</v>
          </cell>
          <cell r="I48" t="str">
            <v>Tan</v>
          </cell>
          <cell r="J48" t="str">
            <v>Solid</v>
          </cell>
          <cell r="K48" t="str">
            <v>TBD</v>
          </cell>
          <cell r="L48" t="str">
            <v/>
          </cell>
          <cell r="M48">
            <v>32.15</v>
          </cell>
          <cell r="N48">
            <v>14.7</v>
          </cell>
          <cell r="O48" t="str">
            <v>USD</v>
          </cell>
          <cell r="P48">
            <v>13.99</v>
          </cell>
          <cell r="Q48" t="str">
            <v>6302.21.7020</v>
          </cell>
          <cell r="R48" t="str">
            <v>Pakistan</v>
          </cell>
          <cell r="S48" t="str">
            <v>Pakistan : 2.50</v>
          </cell>
          <cell r="T48" t="str">
            <v>HS:   Duty%:0.00</v>
          </cell>
          <cell r="U48" t="str">
            <v>675716988326</v>
          </cell>
        </row>
        <row r="49">
          <cell r="A49" t="str">
            <v>CS20-0394</v>
          </cell>
          <cell r="B49" t="str">
            <v>100% Cotton Solid Sheet Set</v>
          </cell>
          <cell r="C49" t="str">
            <v>Sheets(SHET)</v>
          </cell>
          <cell r="D49" t="str">
            <v>Comfort Spaces</v>
          </cell>
          <cell r="E49" t="str">
            <v>SHEET/SHEET SET</v>
          </cell>
          <cell r="F49" t="str">
            <v>135gsm cotton Solid flannel sheet set</v>
          </cell>
          <cell r="G49" t="str">
            <v>Set</v>
          </cell>
          <cell r="H49" t="str">
            <v>Twin: 68"W x 98"L/39"W x 75"L + 12"D/21"W x 30"L (2)</v>
          </cell>
          <cell r="I49" t="str">
            <v>Blue</v>
          </cell>
          <cell r="J49" t="str">
            <v>Solid</v>
          </cell>
          <cell r="K49" t="str">
            <v>TBD</v>
          </cell>
          <cell r="L49" t="str">
            <v/>
          </cell>
          <cell r="M49">
            <v>21.05</v>
          </cell>
          <cell r="N49">
            <v>8.3000000000000007</v>
          </cell>
          <cell r="O49" t="str">
            <v>USD</v>
          </cell>
          <cell r="P49">
            <v>8.3000000000000007</v>
          </cell>
          <cell r="Q49" t="str">
            <v>6302.21.7020</v>
          </cell>
          <cell r="R49" t="str">
            <v>Pakistan</v>
          </cell>
          <cell r="S49" t="str">
            <v>Pakistan : 2.50</v>
          </cell>
          <cell r="T49" t="str">
            <v>HS:   Duty%:0.00</v>
          </cell>
          <cell r="U49" t="str">
            <v>675716986988</v>
          </cell>
        </row>
        <row r="50">
          <cell r="A50" t="str">
            <v>CS20-0395</v>
          </cell>
          <cell r="B50" t="str">
            <v>100% Cotton 6pcs Solid Sheet Set</v>
          </cell>
          <cell r="C50" t="str">
            <v>Sheets(SHET)</v>
          </cell>
          <cell r="D50" t="str">
            <v>Comfort Spaces</v>
          </cell>
          <cell r="E50" t="str">
            <v>SHEET/SHEET SET</v>
          </cell>
          <cell r="F50" t="str">
            <v>135gsm cotton Solid flannel sheet set</v>
          </cell>
          <cell r="G50" t="str">
            <v>Set</v>
          </cell>
          <cell r="H50" t="str">
            <v>Full: 80"W x 98"L/55"W x 76"L + 12"D/21"W x 30"L (4)</v>
          </cell>
          <cell r="I50" t="str">
            <v>Blue</v>
          </cell>
          <cell r="J50" t="str">
            <v>Solid</v>
          </cell>
          <cell r="K50" t="str">
            <v>TBD</v>
          </cell>
          <cell r="L50" t="str">
            <v/>
          </cell>
          <cell r="M50">
            <v>25.75</v>
          </cell>
          <cell r="N50">
            <v>10.94</v>
          </cell>
          <cell r="O50" t="str">
            <v>USD</v>
          </cell>
          <cell r="P50">
            <v>11.06</v>
          </cell>
          <cell r="Q50" t="str">
            <v>6302.21.7020</v>
          </cell>
          <cell r="R50" t="str">
            <v>Pakistan</v>
          </cell>
          <cell r="S50" t="str">
            <v>Pakistan : 2.50</v>
          </cell>
          <cell r="T50" t="str">
            <v>HS:   Duty%:0.00</v>
          </cell>
          <cell r="U50" t="str">
            <v>675716987947</v>
          </cell>
        </row>
        <row r="51">
          <cell r="A51" t="str">
            <v>CS20-0396</v>
          </cell>
          <cell r="B51" t="str">
            <v>100% Cotton 6pcs Solid Sheet Set</v>
          </cell>
          <cell r="C51" t="str">
            <v>Sheets(SHET)</v>
          </cell>
          <cell r="D51" t="str">
            <v>Comfort Spaces</v>
          </cell>
          <cell r="E51" t="str">
            <v>SHEET/SHEET SET</v>
          </cell>
          <cell r="F51" t="str">
            <v>135gsm cotton Solid flannel sheet set</v>
          </cell>
          <cell r="G51" t="str">
            <v>Set</v>
          </cell>
          <cell r="H51" t="str">
            <v>Queen: 90"W x 102"L/60"W x 81"L + 14"D/21"W x 30"L (4)</v>
          </cell>
          <cell r="I51" t="str">
            <v>Blue</v>
          </cell>
          <cell r="J51" t="str">
            <v>Solid</v>
          </cell>
          <cell r="K51" t="str">
            <v>TBD</v>
          </cell>
          <cell r="L51" t="str">
            <v/>
          </cell>
          <cell r="M51">
            <v>29</v>
          </cell>
          <cell r="N51">
            <v>12.36</v>
          </cell>
          <cell r="O51" t="str">
            <v>USD</v>
          </cell>
          <cell r="P51">
            <v>12.36</v>
          </cell>
          <cell r="Q51" t="str">
            <v>6302.21.7020</v>
          </cell>
          <cell r="R51" t="str">
            <v>Pakistan</v>
          </cell>
          <cell r="S51" t="str">
            <v>Pakistan : 2.50</v>
          </cell>
          <cell r="T51" t="str">
            <v>HS:   Duty%:0.00</v>
          </cell>
          <cell r="U51" t="str">
            <v>675716988319</v>
          </cell>
        </row>
        <row r="52">
          <cell r="A52" t="str">
            <v>CS20-0397</v>
          </cell>
          <cell r="B52" t="str">
            <v>100% Cotton 6pcs Solid Sheet Set</v>
          </cell>
          <cell r="C52" t="str">
            <v>Sheets(SHET)</v>
          </cell>
          <cell r="D52" t="str">
            <v>Comfort Spaces</v>
          </cell>
          <cell r="E52" t="str">
            <v>SHEET/SHEET SET</v>
          </cell>
          <cell r="F52" t="str">
            <v>135gsm cotton Solid flannel sheet set</v>
          </cell>
          <cell r="G52" t="str">
            <v>Set</v>
          </cell>
          <cell r="H52" t="str">
            <v>King: 108"W x 102"L/78"W x 81"L + 14"D/21"W x 40"L (4)</v>
          </cell>
          <cell r="I52" t="str">
            <v>Blue</v>
          </cell>
          <cell r="J52" t="str">
            <v>Solid</v>
          </cell>
          <cell r="K52" t="str">
            <v>TBD</v>
          </cell>
          <cell r="L52" t="str">
            <v/>
          </cell>
          <cell r="M52">
            <v>32.15</v>
          </cell>
          <cell r="N52">
            <v>14.7</v>
          </cell>
          <cell r="O52" t="str">
            <v>USD</v>
          </cell>
          <cell r="P52">
            <v>13.99</v>
          </cell>
          <cell r="Q52" t="str">
            <v>6302.21.7020</v>
          </cell>
          <cell r="R52" t="str">
            <v>Pakistan</v>
          </cell>
          <cell r="S52" t="str">
            <v>Pakistan : 2.50</v>
          </cell>
          <cell r="T52" t="str">
            <v>HS:   Duty%:0.00</v>
          </cell>
          <cell r="U52" t="str">
            <v>675716988265</v>
          </cell>
        </row>
        <row r="53">
          <cell r="A53" t="str">
            <v>CS20-0398</v>
          </cell>
          <cell r="B53" t="str">
            <v>100% Cotton 6pcs Solid Sheet Set</v>
          </cell>
          <cell r="C53" t="str">
            <v>Sheets(SHET)</v>
          </cell>
          <cell r="D53" t="str">
            <v>Comfort Spaces</v>
          </cell>
          <cell r="E53" t="str">
            <v>SHEET/SHEET SET</v>
          </cell>
          <cell r="F53" t="str">
            <v>135gsm cotton Solid flannel sheet set</v>
          </cell>
          <cell r="G53" t="str">
            <v>Set</v>
          </cell>
          <cell r="H53" t="str">
            <v>Cal King: 108"W x 102"L/72"W x 84"L + 14"D/21"W x 40"L (4)</v>
          </cell>
          <cell r="I53" t="str">
            <v>Blue</v>
          </cell>
          <cell r="J53" t="str">
            <v>Solid</v>
          </cell>
          <cell r="K53" t="str">
            <v>TBD</v>
          </cell>
          <cell r="L53" t="str">
            <v/>
          </cell>
          <cell r="M53">
            <v>32.15</v>
          </cell>
          <cell r="N53">
            <v>14.7</v>
          </cell>
          <cell r="O53" t="str">
            <v>USD</v>
          </cell>
          <cell r="P53">
            <v>14.7</v>
          </cell>
          <cell r="Q53" t="str">
            <v>6302.21.7020</v>
          </cell>
          <cell r="R53" t="str">
            <v>Pakistan</v>
          </cell>
          <cell r="S53" t="str">
            <v>Pakistan : 2.50</v>
          </cell>
          <cell r="T53" t="str">
            <v>HS:   Duty%:0.00</v>
          </cell>
          <cell r="U53" t="str">
            <v>675716988333</v>
          </cell>
        </row>
        <row r="54">
          <cell r="A54" t="str">
            <v>CS20-0939</v>
          </cell>
          <cell r="B54" t="str">
            <v>100% Cotton Printed Flannel 6pcs Sheet Set</v>
          </cell>
          <cell r="C54" t="str">
            <v>Sheets(SHET)</v>
          </cell>
          <cell r="D54" t="str">
            <v>Comfort Spaces</v>
          </cell>
          <cell r="E54" t="str">
            <v>SHEET/SHEET SET</v>
          </cell>
          <cell r="F54" t="str">
            <v>135gsm cotton printed flannel sheet set</v>
          </cell>
          <cell r="G54" t="str">
            <v>Set</v>
          </cell>
          <cell r="H54" t="str">
            <v>Cal King: 108"W x 102"L/72"W x 84"L + 14"D/21"W x 40"L (4)</v>
          </cell>
          <cell r="I54" t="str">
            <v>Multi</v>
          </cell>
          <cell r="J54" t="str">
            <v>Bulldog|Bulldog|Bulldog</v>
          </cell>
          <cell r="K54" t="str">
            <v>TBD</v>
          </cell>
          <cell r="L54" t="str">
            <v/>
          </cell>
          <cell r="M54">
            <v>20.149999999999999</v>
          </cell>
          <cell r="N54">
            <v>15.96</v>
          </cell>
          <cell r="O54" t="str">
            <v>USD</v>
          </cell>
          <cell r="P54">
            <v>15.96</v>
          </cell>
          <cell r="Q54" t="str">
            <v>6302.21.7020</v>
          </cell>
          <cell r="R54" t="str">
            <v>Pakistan</v>
          </cell>
          <cell r="S54" t="str">
            <v>Pakistan : 2.50</v>
          </cell>
          <cell r="T54" t="str">
            <v>HS:   Duty%:0.00</v>
          </cell>
          <cell r="U54" t="str">
            <v>086569047601</v>
          </cell>
        </row>
        <row r="55">
          <cell r="A55" t="str">
            <v>CS20-0943</v>
          </cell>
          <cell r="B55" t="str">
            <v>100% Cotton Printed Flannel 6pcs Sheet Set</v>
          </cell>
          <cell r="C55" t="str">
            <v>Sheets(SHET)</v>
          </cell>
          <cell r="D55" t="str">
            <v>Comfort Spaces</v>
          </cell>
          <cell r="E55" t="str">
            <v>SHEET/SHEET SET</v>
          </cell>
          <cell r="F55" t="str">
            <v>135gsm cotton printed flannel sheet set</v>
          </cell>
          <cell r="G55" t="str">
            <v>Set</v>
          </cell>
          <cell r="H55" t="str">
            <v>King: 108"W x 102"L/78"W x 81"L + 14"D/21"W x 40"L(4)</v>
          </cell>
          <cell r="I55" t="str">
            <v>Multi</v>
          </cell>
          <cell r="J55" t="str">
            <v>Camel|Camel|Camel</v>
          </cell>
          <cell r="K55" t="str">
            <v>TBD</v>
          </cell>
          <cell r="L55" t="str">
            <v/>
          </cell>
          <cell r="M55">
            <v>19.940000000000001</v>
          </cell>
          <cell r="N55">
            <v>15.86</v>
          </cell>
          <cell r="O55" t="str">
            <v>USD</v>
          </cell>
          <cell r="P55">
            <v>15.86</v>
          </cell>
          <cell r="Q55" t="str">
            <v>6302.21.7020</v>
          </cell>
          <cell r="R55" t="str">
            <v>Pakistan</v>
          </cell>
          <cell r="S55" t="str">
            <v>Pakistan : 2.50</v>
          </cell>
          <cell r="T55" t="str">
            <v>HS:   Duty%:0.00</v>
          </cell>
          <cell r="U55" t="str">
            <v>086569047564</v>
          </cell>
        </row>
        <row r="56">
          <cell r="A56" t="str">
            <v>CS20-0950</v>
          </cell>
          <cell r="B56" t="str">
            <v>100% Cotton Printed Flannel Sheet Set</v>
          </cell>
          <cell r="C56" t="str">
            <v>Sheets(SHET)</v>
          </cell>
          <cell r="D56" t="str">
            <v>Comfort Spaces</v>
          </cell>
          <cell r="E56" t="str">
            <v>SHEET/SHEET SET</v>
          </cell>
          <cell r="F56" t="str">
            <v>135gsm cotton printed flannel sheet set</v>
          </cell>
          <cell r="G56" t="str">
            <v>Set</v>
          </cell>
          <cell r="H56" t="str">
            <v>Twin: 68"W x 98"L/39"W x 75"L + 12"D/21"W x 30"L(2)</v>
          </cell>
          <cell r="I56" t="str">
            <v>Grey/Aqua</v>
          </cell>
          <cell r="J56" t="str">
            <v>Plaid|Plaid|Plaid</v>
          </cell>
          <cell r="K56" t="str">
            <v>TBD</v>
          </cell>
          <cell r="L56" t="str">
            <v/>
          </cell>
          <cell r="M56">
            <v>11.13</v>
          </cell>
          <cell r="N56">
            <v>9.02</v>
          </cell>
          <cell r="O56" t="str">
            <v>USD</v>
          </cell>
          <cell r="P56">
            <v>9.02</v>
          </cell>
          <cell r="Q56" t="str">
            <v>6302.21.7020</v>
          </cell>
          <cell r="R56" t="str">
            <v>Pakistan</v>
          </cell>
          <cell r="S56" t="str">
            <v>Pakistan : 2.50</v>
          </cell>
          <cell r="T56" t="str">
            <v>HS:   Duty%:0.00</v>
          </cell>
          <cell r="U56" t="str">
            <v>086569047304</v>
          </cell>
        </row>
        <row r="57">
          <cell r="A57" t="str">
            <v>CS20-0952</v>
          </cell>
          <cell r="B57" t="str">
            <v>100% Cotton Printed Flannel 6pcs Sheet Set</v>
          </cell>
          <cell r="C57" t="str">
            <v>Sheets(SHET)</v>
          </cell>
          <cell r="D57" t="str">
            <v>Comfort Spaces</v>
          </cell>
          <cell r="E57" t="str">
            <v>SHEET/SHEET SET</v>
          </cell>
          <cell r="F57" t="str">
            <v>135gsm cotton printed flannel sheet set</v>
          </cell>
          <cell r="G57" t="str">
            <v>Set</v>
          </cell>
          <cell r="H57" t="str">
            <v>Queen: 90"W x 102"L/60"W x 81"L + 14"D/21"W x 30"L(4)</v>
          </cell>
          <cell r="I57" t="str">
            <v>Grey/Aqua</v>
          </cell>
          <cell r="J57" t="str">
            <v>Plaid|Plaid|Plaid</v>
          </cell>
          <cell r="K57" t="str">
            <v>TBD</v>
          </cell>
          <cell r="L57" t="str">
            <v/>
          </cell>
          <cell r="M57">
            <v>16.809999999999999</v>
          </cell>
          <cell r="N57">
            <v>13.42</v>
          </cell>
          <cell r="O57" t="str">
            <v>USD</v>
          </cell>
          <cell r="P57">
            <v>13.42</v>
          </cell>
          <cell r="Q57" t="str">
            <v>6302.21.7020</v>
          </cell>
          <cell r="R57" t="str">
            <v>Pakistan</v>
          </cell>
          <cell r="S57" t="str">
            <v>Pakistan : 2.50</v>
          </cell>
          <cell r="T57" t="str">
            <v>HS:   Duty%:0.00</v>
          </cell>
          <cell r="U57" t="str">
            <v>086569047533</v>
          </cell>
        </row>
        <row r="58">
          <cell r="A58" t="str">
            <v>CS20-0954</v>
          </cell>
          <cell r="B58" t="str">
            <v>100% Cotton Printed Flannel 6pcs Sheet Set</v>
          </cell>
          <cell r="C58" t="str">
            <v>Sheets(SHET)</v>
          </cell>
          <cell r="D58" t="str">
            <v>Comfort Spaces</v>
          </cell>
          <cell r="E58" t="str">
            <v>SHEET/SHEET SET</v>
          </cell>
          <cell r="F58" t="str">
            <v>135gsm cotton printed flannel sheet set</v>
          </cell>
          <cell r="G58" t="str">
            <v>Set</v>
          </cell>
          <cell r="H58" t="str">
            <v>Cal King: 108"W x 102"L/72"W x 84"L + 14"D/21"W x 40"L (4)</v>
          </cell>
          <cell r="I58" t="str">
            <v>Grey/Aqua</v>
          </cell>
          <cell r="J58" t="str">
            <v>Plaid|Plaid|Plaid</v>
          </cell>
          <cell r="K58" t="str">
            <v>TBD</v>
          </cell>
          <cell r="L58" t="str">
            <v/>
          </cell>
          <cell r="M58">
            <v>20.149999999999999</v>
          </cell>
          <cell r="N58">
            <v>15.96</v>
          </cell>
          <cell r="O58" t="str">
            <v>USD</v>
          </cell>
          <cell r="P58">
            <v>15.96</v>
          </cell>
          <cell r="Q58" t="str">
            <v>6302.21.7020</v>
          </cell>
          <cell r="R58" t="str">
            <v>Pakistan</v>
          </cell>
          <cell r="S58" t="str">
            <v>Pakistan : 2.50</v>
          </cell>
          <cell r="T58" t="str">
            <v>HS:   Duty%:0.00</v>
          </cell>
          <cell r="U58" t="str">
            <v>086569047649</v>
          </cell>
        </row>
        <row r="59">
          <cell r="A59" t="str">
            <v>CS20-0957</v>
          </cell>
          <cell r="B59" t="str">
            <v>100% Cotton Solid Sheet Set</v>
          </cell>
          <cell r="C59" t="str">
            <v>Sheets(SHET)</v>
          </cell>
          <cell r="D59" t="str">
            <v>Comfort Spaces</v>
          </cell>
          <cell r="E59" t="str">
            <v>SHEET/SHEET SET</v>
          </cell>
          <cell r="F59" t="str">
            <v>135gsm cotton Solid flannel sheet set</v>
          </cell>
          <cell r="G59" t="str">
            <v>Set</v>
          </cell>
          <cell r="H59" t="str">
            <v>Twin: 68"W x 98"L/39"W x 75"L + 12"D/21"W x 30"L(2)</v>
          </cell>
          <cell r="I59" t="str">
            <v>Aqua</v>
          </cell>
          <cell r="J59" t="str">
            <v>Solid|Solid|Solid</v>
          </cell>
          <cell r="K59" t="str">
            <v>TBD</v>
          </cell>
          <cell r="L59" t="str">
            <v/>
          </cell>
          <cell r="M59">
            <v>21.05</v>
          </cell>
          <cell r="N59">
            <v>8.3000000000000007</v>
          </cell>
          <cell r="O59" t="str">
            <v>USD</v>
          </cell>
          <cell r="P59">
            <v>8.3000000000000007</v>
          </cell>
          <cell r="Q59" t="str">
            <v>6302.21.7020</v>
          </cell>
          <cell r="R59" t="str">
            <v>Pakistan</v>
          </cell>
          <cell r="S59" t="str">
            <v>Pakistan : 2.50</v>
          </cell>
          <cell r="T59" t="str">
            <v>HS:   Duty%:0.00</v>
          </cell>
          <cell r="U59" t="str">
            <v>086569047397</v>
          </cell>
        </row>
        <row r="60">
          <cell r="A60" t="str">
            <v>CS20-0958</v>
          </cell>
          <cell r="B60" t="str">
            <v>100% Cotton 6pcs Solid Sheet Set</v>
          </cell>
          <cell r="C60" t="str">
            <v>Sheets(SHET)</v>
          </cell>
          <cell r="D60" t="str">
            <v>Comfort Spaces</v>
          </cell>
          <cell r="E60" t="str">
            <v>SHEET/SHEET SET</v>
          </cell>
          <cell r="F60" t="str">
            <v>135gsm cotton Solid flannel sheet set</v>
          </cell>
          <cell r="G60" t="str">
            <v>Set</v>
          </cell>
          <cell r="H60" t="str">
            <v>Full: 80"W x 98"L/55"W x 76"L + 12"D/21"W x 30"L(4)</v>
          </cell>
          <cell r="I60" t="str">
            <v>Aqua</v>
          </cell>
          <cell r="J60" t="str">
            <v>Solid|Solid|Solid</v>
          </cell>
          <cell r="K60" t="str">
            <v>TBD</v>
          </cell>
          <cell r="L60" t="str">
            <v/>
          </cell>
          <cell r="M60">
            <v>25.75</v>
          </cell>
          <cell r="N60">
            <v>10.94</v>
          </cell>
          <cell r="O60" t="str">
            <v>USD</v>
          </cell>
          <cell r="P60">
            <v>10.26</v>
          </cell>
          <cell r="Q60" t="str">
            <v>6302.21.7020</v>
          </cell>
          <cell r="R60" t="str">
            <v>Pakistan</v>
          </cell>
          <cell r="S60" t="str">
            <v>Pakistan : 2.50</v>
          </cell>
          <cell r="T60" t="str">
            <v>HS:   Duty%:0.00</v>
          </cell>
          <cell r="U60" t="str">
            <v>086569047489</v>
          </cell>
        </row>
        <row r="61">
          <cell r="A61" t="str">
            <v>CS20-0959</v>
          </cell>
          <cell r="B61" t="str">
            <v>100% Cotton 6pcs Solid Sheet Set</v>
          </cell>
          <cell r="C61" t="str">
            <v>Sheets(SHET)</v>
          </cell>
          <cell r="D61" t="str">
            <v>Comfort Spaces</v>
          </cell>
          <cell r="E61" t="str">
            <v>SHEET/SHEET SET</v>
          </cell>
          <cell r="F61" t="str">
            <v>135gsm cotton Solid flannel sheet set</v>
          </cell>
          <cell r="G61" t="str">
            <v>Set</v>
          </cell>
          <cell r="H61" t="str">
            <v>Queen: 90"W x 102"L/60"W x 81"L + 14"D/21"W x 30"L(4)</v>
          </cell>
          <cell r="I61" t="str">
            <v>Aqua</v>
          </cell>
          <cell r="J61" t="str">
            <v>Solid|Solid|Solid</v>
          </cell>
          <cell r="K61" t="str">
            <v>TBD</v>
          </cell>
          <cell r="L61" t="str">
            <v/>
          </cell>
          <cell r="M61">
            <v>29</v>
          </cell>
          <cell r="N61">
            <v>12.36</v>
          </cell>
          <cell r="O61" t="str">
            <v>USD</v>
          </cell>
          <cell r="P61">
            <v>12.36</v>
          </cell>
          <cell r="Q61" t="str">
            <v>6302.21.7020</v>
          </cell>
          <cell r="R61" t="str">
            <v>Pakistan</v>
          </cell>
          <cell r="S61" t="str">
            <v>Pakistan : 2.50</v>
          </cell>
          <cell r="T61" t="str">
            <v>HS:   Duty%:0.00</v>
          </cell>
          <cell r="U61" t="str">
            <v>086569047540</v>
          </cell>
        </row>
        <row r="62">
          <cell r="A62" t="str">
            <v>CS20-0960</v>
          </cell>
          <cell r="B62" t="str">
            <v>100% Cotton 6pcs Solid Sheet Set</v>
          </cell>
          <cell r="C62" t="str">
            <v>Sheets(SHET)</v>
          </cell>
          <cell r="D62" t="str">
            <v>Comfort Spaces</v>
          </cell>
          <cell r="E62" t="str">
            <v>SHEET/SHEET SET</v>
          </cell>
          <cell r="F62" t="str">
            <v>135gsm cotton Solid flannel sheet set</v>
          </cell>
          <cell r="G62" t="str">
            <v>Set</v>
          </cell>
          <cell r="H62" t="str">
            <v>King: 108"W x 102"L/78"W x 81"L + 14"D/21"W x 40"L(4)</v>
          </cell>
          <cell r="I62" t="str">
            <v>Aqua</v>
          </cell>
          <cell r="J62" t="str">
            <v>Solid|Solid|Solid</v>
          </cell>
          <cell r="K62" t="str">
            <v>TBD</v>
          </cell>
          <cell r="L62" t="str">
            <v/>
          </cell>
          <cell r="M62">
            <v>32.15</v>
          </cell>
          <cell r="N62">
            <v>14.7</v>
          </cell>
          <cell r="O62" t="str">
            <v>USD</v>
          </cell>
          <cell r="P62">
            <v>14.7</v>
          </cell>
          <cell r="Q62" t="str">
            <v>6302.21.7020</v>
          </cell>
          <cell r="R62" t="str">
            <v>Pakistan</v>
          </cell>
          <cell r="S62" t="str">
            <v>Pakistan : 2.50</v>
          </cell>
          <cell r="T62" t="str">
            <v>HS:   Duty%:0.00</v>
          </cell>
          <cell r="U62" t="str">
            <v>086569047595</v>
          </cell>
        </row>
        <row r="63">
          <cell r="A63" t="str">
            <v>CS20-0961</v>
          </cell>
          <cell r="B63" t="str">
            <v>100% Cotton 6pcs Solid Sheet Set</v>
          </cell>
          <cell r="C63" t="str">
            <v>Sheets(SHET)</v>
          </cell>
          <cell r="D63" t="str">
            <v>Comfort Spaces</v>
          </cell>
          <cell r="E63" t="str">
            <v>SHEET/SHEET SET</v>
          </cell>
          <cell r="F63" t="str">
            <v>135gsm cotton Solid flannel sheet set</v>
          </cell>
          <cell r="G63" t="str">
            <v>Set</v>
          </cell>
          <cell r="H63" t="str">
            <v>Cal King: 108"W x 102"L/72"W x 84"L + 14"D/21"W x 40"L (4)</v>
          </cell>
          <cell r="I63" t="str">
            <v>Aqua</v>
          </cell>
          <cell r="J63" t="str">
            <v>Solid|Solid|Solid</v>
          </cell>
          <cell r="K63" t="str">
            <v>TBD</v>
          </cell>
          <cell r="L63" t="str">
            <v/>
          </cell>
          <cell r="M63">
            <v>32.15</v>
          </cell>
          <cell r="N63">
            <v>14.7</v>
          </cell>
          <cell r="O63" t="str">
            <v>USD</v>
          </cell>
          <cell r="P63">
            <v>14.7</v>
          </cell>
          <cell r="Q63" t="str">
            <v>6302.21.7020</v>
          </cell>
          <cell r="R63" t="str">
            <v>Pakistan</v>
          </cell>
          <cell r="S63" t="str">
            <v>Pakistan : 2.50</v>
          </cell>
          <cell r="T63" t="str">
            <v>HS:   Duty%:0.00</v>
          </cell>
          <cell r="U63" t="str">
            <v>086569047663</v>
          </cell>
        </row>
        <row r="64">
          <cell r="A64" t="str">
            <v>CS20-1078</v>
          </cell>
          <cell r="B64" t="str">
            <v>100% Cotton Flannel Printed Sheet Set</v>
          </cell>
          <cell r="C64" t="str">
            <v>Sheets(SHET)</v>
          </cell>
          <cell r="D64" t="str">
            <v>Comfort Spaces</v>
          </cell>
          <cell r="E64" t="str">
            <v>SHEET/SHEET SET</v>
          </cell>
          <cell r="F64" t="str">
            <v>100%cotton flannel 135gsm</v>
          </cell>
          <cell r="G64" t="str">
            <v>Piece</v>
          </cell>
          <cell r="H64" t="str">
            <v>Twin: 68"W x 98"L/39"W x 75"L + 12"D/21"W x 30"L (2)</v>
          </cell>
          <cell r="I64" t="str">
            <v>Red Plaids</v>
          </cell>
          <cell r="J64" t="str">
            <v>Scottish Plaid|Scottish Plaid|Scottish Plaid</v>
          </cell>
          <cell r="K64" t="str">
            <v/>
          </cell>
          <cell r="L64" t="str">
            <v/>
          </cell>
          <cell r="M64">
            <v>21.05</v>
          </cell>
          <cell r="N64">
            <v>8.3000000000000007</v>
          </cell>
          <cell r="O64" t="str">
            <v>USD</v>
          </cell>
          <cell r="P64">
            <v>8.3000000000000007</v>
          </cell>
          <cell r="Q64" t="str">
            <v>6302.21.7020</v>
          </cell>
          <cell r="R64" t="str">
            <v>Pakistan</v>
          </cell>
          <cell r="S64" t="str">
            <v>Pakistan : 2.50</v>
          </cell>
          <cell r="T64" t="str">
            <v>HS:   Duty%:0.00</v>
          </cell>
          <cell r="U64" t="str">
            <v>086569291707</v>
          </cell>
        </row>
        <row r="65">
          <cell r="A65" t="str">
            <v>CS20-1079</v>
          </cell>
          <cell r="B65" t="str">
            <v>100% Cotton Flannel Printed 6pcs Sheet Set</v>
          </cell>
          <cell r="C65" t="str">
            <v>Sheets(SHET)</v>
          </cell>
          <cell r="D65" t="str">
            <v>Comfort Spaces</v>
          </cell>
          <cell r="E65" t="str">
            <v>SHEET/SHEET SET</v>
          </cell>
          <cell r="F65" t="str">
            <v>100%cotton flannel 135gsm</v>
          </cell>
          <cell r="G65" t="str">
            <v>Piece</v>
          </cell>
          <cell r="H65" t="str">
            <v>Queen: 90"W x 102"L/60"W x 81"L + 14"D/21"W x 30"L (4)</v>
          </cell>
          <cell r="I65" t="str">
            <v>Red Plaids</v>
          </cell>
          <cell r="J65" t="str">
            <v>Scottish Plaid|Scottish Plaid|Scottish Plaid</v>
          </cell>
          <cell r="K65" t="str">
            <v/>
          </cell>
          <cell r="L65" t="str">
            <v/>
          </cell>
          <cell r="M65">
            <v>29</v>
          </cell>
          <cell r="N65">
            <v>12.36</v>
          </cell>
          <cell r="O65" t="str">
            <v>USD</v>
          </cell>
          <cell r="P65">
            <v>12.36</v>
          </cell>
          <cell r="Q65" t="str">
            <v>6302.21.7020</v>
          </cell>
          <cell r="R65" t="str">
            <v>Pakistan</v>
          </cell>
          <cell r="S65" t="str">
            <v>Pakistan : 2.50</v>
          </cell>
          <cell r="T65" t="str">
            <v>HS:   Duty%:0.00</v>
          </cell>
          <cell r="U65" t="str">
            <v>086569292742</v>
          </cell>
        </row>
        <row r="66">
          <cell r="A66" t="str">
            <v>CS20-1080</v>
          </cell>
          <cell r="B66" t="str">
            <v>100% Cotton Flannel Printed  6pcs Sheet Set</v>
          </cell>
          <cell r="C66" t="str">
            <v>Sheets(SHET)</v>
          </cell>
          <cell r="D66" t="str">
            <v>Comfort Spaces</v>
          </cell>
          <cell r="E66" t="str">
            <v>SHEET/SHEET SET</v>
          </cell>
          <cell r="F66" t="str">
            <v>100% cotton flannel 135gsm</v>
          </cell>
          <cell r="G66" t="str">
            <v>Piece</v>
          </cell>
          <cell r="H66" t="str">
            <v>King: 108"W x 102"L/78"W x 81"L + 14"D/21"W x 40"L (4)</v>
          </cell>
          <cell r="I66" t="str">
            <v>Red Plaids</v>
          </cell>
          <cell r="J66" t="str">
            <v>Scottish Plaid|Scottish Plaid|Scottish Plaid</v>
          </cell>
          <cell r="K66" t="str">
            <v/>
          </cell>
          <cell r="L66" t="str">
            <v/>
          </cell>
          <cell r="M66">
            <v>32.15</v>
          </cell>
          <cell r="N66">
            <v>14.7</v>
          </cell>
          <cell r="O66" t="str">
            <v>USD</v>
          </cell>
          <cell r="P66">
            <v>14.7</v>
          </cell>
          <cell r="Q66" t="str">
            <v>6302.21.7020</v>
          </cell>
          <cell r="R66" t="str">
            <v>Pakistan</v>
          </cell>
          <cell r="S66" t="str">
            <v>Pakistan : 2.50</v>
          </cell>
          <cell r="T66" t="str">
            <v>HS:   Duty%:0.00</v>
          </cell>
          <cell r="U66" t="str">
            <v>086569292759</v>
          </cell>
        </row>
        <row r="67">
          <cell r="A67" t="str">
            <v>CS20-1081</v>
          </cell>
          <cell r="B67" t="str">
            <v>100% Cotton Flannel Printed Sheet Set</v>
          </cell>
          <cell r="C67" t="str">
            <v>Sheets(SHET)</v>
          </cell>
          <cell r="D67" t="str">
            <v>Comfort Spaces</v>
          </cell>
          <cell r="E67" t="str">
            <v>SHEET/SHEET SET</v>
          </cell>
          <cell r="F67" t="str">
            <v>100% cotton flannel 135gsm</v>
          </cell>
          <cell r="G67" t="str">
            <v>Piece</v>
          </cell>
          <cell r="H67" t="str">
            <v>Twin: 68"W x 98"L/39"W x 75"L + 12"D/21"W x 30"L (2)</v>
          </cell>
          <cell r="I67" t="str">
            <v>Green Plaids</v>
          </cell>
          <cell r="J67" t="str">
            <v>Scottish Plaid|Scottish Plaid|Scottish Plaid</v>
          </cell>
          <cell r="K67" t="str">
            <v/>
          </cell>
          <cell r="L67" t="str">
            <v/>
          </cell>
          <cell r="M67">
            <v>21.05</v>
          </cell>
          <cell r="N67">
            <v>8.3000000000000007</v>
          </cell>
          <cell r="O67" t="str">
            <v>USD</v>
          </cell>
          <cell r="P67">
            <v>8.3000000000000007</v>
          </cell>
          <cell r="Q67" t="str">
            <v>6302.21.7020</v>
          </cell>
          <cell r="R67" t="str">
            <v>Pakistan</v>
          </cell>
          <cell r="S67" t="str">
            <v>Pakistan : 2.50</v>
          </cell>
          <cell r="T67" t="str">
            <v>HS:   Duty%:0.00</v>
          </cell>
          <cell r="U67" t="str">
            <v>086569292766</v>
          </cell>
        </row>
        <row r="68">
          <cell r="A68" t="str">
            <v>CS20-1082</v>
          </cell>
          <cell r="B68" t="str">
            <v>100% Cotton Flannel Printed  6pcs Sheet Set</v>
          </cell>
          <cell r="C68" t="str">
            <v>Sheets(SHET)</v>
          </cell>
          <cell r="D68" t="str">
            <v>Comfort Spaces</v>
          </cell>
          <cell r="E68" t="str">
            <v>SHEET/SHEET SET</v>
          </cell>
          <cell r="F68" t="str">
            <v>100%cotton flannel 135gsm</v>
          </cell>
          <cell r="G68" t="str">
            <v>Piece</v>
          </cell>
          <cell r="H68" t="str">
            <v>Queen: 90"W x 102"L/60"W x 81"L + 14"D/21"W x 30"L (4)</v>
          </cell>
          <cell r="I68" t="str">
            <v>Green Plaids</v>
          </cell>
          <cell r="J68" t="str">
            <v>Scottish Plaid|Scottish Plaid|Scottish Plaid</v>
          </cell>
          <cell r="K68" t="str">
            <v/>
          </cell>
          <cell r="L68" t="str">
            <v/>
          </cell>
          <cell r="M68">
            <v>29</v>
          </cell>
          <cell r="N68">
            <v>12.36</v>
          </cell>
          <cell r="O68" t="str">
            <v>USD</v>
          </cell>
          <cell r="P68">
            <v>12.36</v>
          </cell>
          <cell r="Q68" t="str">
            <v>6302.21.7020</v>
          </cell>
          <cell r="R68" t="str">
            <v>Pakistan</v>
          </cell>
          <cell r="S68" t="str">
            <v>Pakistan : 2.50</v>
          </cell>
          <cell r="T68" t="str">
            <v>HS:   Duty%:0.00</v>
          </cell>
          <cell r="U68" t="str">
            <v>086569292773</v>
          </cell>
        </row>
        <row r="69">
          <cell r="A69" t="str">
            <v>CS20-1083</v>
          </cell>
          <cell r="B69" t="str">
            <v>100% Cotton Flannel Printed  6pcs Sheet Set</v>
          </cell>
          <cell r="C69" t="str">
            <v>Sheets(SHET)</v>
          </cell>
          <cell r="D69" t="str">
            <v>Comfort Spaces</v>
          </cell>
          <cell r="E69" t="str">
            <v>SHEET/SHEET SET</v>
          </cell>
          <cell r="F69" t="str">
            <v>100%cotton flannel 135gsm</v>
          </cell>
          <cell r="G69" t="str">
            <v>Piece</v>
          </cell>
          <cell r="H69" t="str">
            <v>King: 108"W x 102"L/78"W x 81"L + 14"D/21"W x 40"L (4)</v>
          </cell>
          <cell r="I69" t="str">
            <v>Green Plaids</v>
          </cell>
          <cell r="J69" t="str">
            <v>Scottish Plaid|Scottish Plaid|Scottish Plaid</v>
          </cell>
          <cell r="K69" t="str">
            <v/>
          </cell>
          <cell r="L69" t="str">
            <v/>
          </cell>
          <cell r="M69">
            <v>32.15</v>
          </cell>
          <cell r="N69">
            <v>14.7</v>
          </cell>
          <cell r="O69" t="str">
            <v>USD</v>
          </cell>
          <cell r="P69">
            <v>14.7</v>
          </cell>
          <cell r="Q69" t="str">
            <v>6302.21.7020</v>
          </cell>
          <cell r="R69" t="str">
            <v>Pakistan</v>
          </cell>
          <cell r="S69" t="str">
            <v>Pakistan : 2.50</v>
          </cell>
          <cell r="T69" t="str">
            <v>HS:   Duty%:0.00</v>
          </cell>
          <cell r="U69" t="str">
            <v>086569292780</v>
          </cell>
        </row>
        <row r="70">
          <cell r="A70" t="str">
            <v>CS20-1084</v>
          </cell>
          <cell r="B70" t="str">
            <v>100% Cotton Flannel Printed Sheet Set</v>
          </cell>
          <cell r="C70" t="str">
            <v>Sheets(SHET)</v>
          </cell>
          <cell r="D70" t="str">
            <v>Comfort Spaces</v>
          </cell>
          <cell r="E70" t="str">
            <v>SHEET/SHEET SET</v>
          </cell>
          <cell r="F70" t="str">
            <v>100%cotton flannel 135gsm</v>
          </cell>
          <cell r="G70" t="str">
            <v>Piece</v>
          </cell>
          <cell r="H70" t="str">
            <v>Twin: 68"W x 98"L/39"W x 75"L + 12"D/21"W x 30"L (2)</v>
          </cell>
          <cell r="I70" t="str">
            <v>Blue Plaids</v>
          </cell>
          <cell r="J70" t="str">
            <v>Scottish Plaid|Scottish Plaid|Scottish Plaid</v>
          </cell>
          <cell r="K70" t="str">
            <v/>
          </cell>
          <cell r="L70" t="str">
            <v/>
          </cell>
          <cell r="M70">
            <v>21.05</v>
          </cell>
          <cell r="N70">
            <v>8.3000000000000007</v>
          </cell>
          <cell r="O70" t="str">
            <v>USD</v>
          </cell>
          <cell r="P70">
            <v>8.3000000000000007</v>
          </cell>
          <cell r="Q70" t="str">
            <v>6302.21.7020</v>
          </cell>
          <cell r="R70" t="str">
            <v>Pakistan</v>
          </cell>
          <cell r="S70" t="str">
            <v>Pakistan : 2.50</v>
          </cell>
          <cell r="T70" t="str">
            <v>HS:   Duty%:0.00</v>
          </cell>
          <cell r="U70" t="str">
            <v>086569292797</v>
          </cell>
        </row>
        <row r="71">
          <cell r="A71" t="str">
            <v>CS20-1085</v>
          </cell>
          <cell r="B71" t="str">
            <v>100% Cotton Flannel Printed  6pcs Sheet Set</v>
          </cell>
          <cell r="C71" t="str">
            <v>Sheets(SHET)</v>
          </cell>
          <cell r="D71" t="str">
            <v>Comfort Spaces</v>
          </cell>
          <cell r="E71" t="str">
            <v>SHEET/SHEET SET</v>
          </cell>
          <cell r="F71" t="str">
            <v>100%cotton flannel 135gsm</v>
          </cell>
          <cell r="G71" t="str">
            <v>Piece</v>
          </cell>
          <cell r="H71" t="str">
            <v>Queen: 90"W x 102"L/60"W x 81"L + 14"D/21"W x 30"L (4)</v>
          </cell>
          <cell r="I71" t="str">
            <v>Blue Plaids</v>
          </cell>
          <cell r="J71" t="str">
            <v>Scottish Plaid|Scottish Plaid|Scottish Plaid</v>
          </cell>
          <cell r="K71" t="str">
            <v/>
          </cell>
          <cell r="L71" t="str">
            <v/>
          </cell>
          <cell r="M71">
            <v>29</v>
          </cell>
          <cell r="N71">
            <v>12.36</v>
          </cell>
          <cell r="O71" t="str">
            <v>USD</v>
          </cell>
          <cell r="P71">
            <v>12.36</v>
          </cell>
          <cell r="Q71" t="str">
            <v>6302.21.7020</v>
          </cell>
          <cell r="R71" t="str">
            <v>Pakistan</v>
          </cell>
          <cell r="S71" t="str">
            <v>Pakistan : 2.50</v>
          </cell>
          <cell r="T71" t="str">
            <v>HS:   Duty%:0.00</v>
          </cell>
          <cell r="U71" t="str">
            <v>086569292803</v>
          </cell>
        </row>
        <row r="72">
          <cell r="A72" t="str">
            <v>CS20-1086</v>
          </cell>
          <cell r="B72" t="str">
            <v>100% Cotton Flannel Printed  6pcs Sheet Set</v>
          </cell>
          <cell r="C72" t="str">
            <v>Sheets(SHET)</v>
          </cell>
          <cell r="D72" t="str">
            <v>Comfort Spaces</v>
          </cell>
          <cell r="E72" t="str">
            <v>SHEET/SHEET SET</v>
          </cell>
          <cell r="F72" t="str">
            <v>100% cotton flannel 135gsm</v>
          </cell>
          <cell r="G72" t="str">
            <v>Piece</v>
          </cell>
          <cell r="H72" t="str">
            <v>King: 108"W x 102"L/78"W x 81"L + 14"D/21"W x 40"L (4)</v>
          </cell>
          <cell r="I72" t="str">
            <v>Blue Plaids</v>
          </cell>
          <cell r="J72" t="str">
            <v>Scottish Plaid|Scottish Plaid|Scottish Plaid</v>
          </cell>
          <cell r="K72" t="str">
            <v/>
          </cell>
          <cell r="L72" t="str">
            <v/>
          </cell>
          <cell r="M72">
            <v>32.15</v>
          </cell>
          <cell r="N72">
            <v>14.7</v>
          </cell>
          <cell r="O72" t="str">
            <v>USD</v>
          </cell>
          <cell r="P72">
            <v>14.7</v>
          </cell>
          <cell r="Q72" t="str">
            <v>6302.21.7020</v>
          </cell>
          <cell r="R72" t="str">
            <v>Pakistan</v>
          </cell>
          <cell r="S72" t="str">
            <v>Pakistan : 2.50</v>
          </cell>
          <cell r="T72" t="str">
            <v>HS:   Duty%:0.00</v>
          </cell>
          <cell r="U72" t="str">
            <v>086569292810</v>
          </cell>
        </row>
        <row r="73">
          <cell r="A73" t="str">
            <v>CS20-1393</v>
          </cell>
          <cell r="B73" t="str">
            <v>100% Cotton Printed Flannel Sheet Set</v>
          </cell>
          <cell r="C73" t="str">
            <v>Sheets(SHET)</v>
          </cell>
          <cell r="D73" t="str">
            <v>Comfort Spaces</v>
          </cell>
          <cell r="E73" t="str">
            <v>SHEET/SHEET SET</v>
          </cell>
          <cell r="F73" t="str">
            <v>135gsm 100% Cotton Printed Flannel Sheet Set</v>
          </cell>
          <cell r="G73" t="str">
            <v>Piece</v>
          </cell>
          <cell r="H73" t="str">
            <v>Twin: 68x98"/39x75+12"/21x30"(2)</v>
          </cell>
          <cell r="I73" t="str">
            <v>Multi</v>
          </cell>
          <cell r="J73" t="str">
            <v>Multi Forest Animal</v>
          </cell>
          <cell r="K73" t="str">
            <v/>
          </cell>
          <cell r="L73" t="str">
            <v/>
          </cell>
          <cell r="M73">
            <v>20.03</v>
          </cell>
          <cell r="N73">
            <v>8.06</v>
          </cell>
          <cell r="O73" t="str">
            <v>USD</v>
          </cell>
          <cell r="P73">
            <v>8.06</v>
          </cell>
          <cell r="Q73" t="str">
            <v>6302.21.7020</v>
          </cell>
          <cell r="R73" t="str">
            <v>Pakistan</v>
          </cell>
          <cell r="S73" t="str">
            <v>Pakistan : 2.50</v>
          </cell>
          <cell r="T73" t="str">
            <v>HS:   Duty%:0.00</v>
          </cell>
          <cell r="U73" t="str">
            <v>086569534033</v>
          </cell>
        </row>
        <row r="74">
          <cell r="A74" t="str">
            <v>CS20-1394</v>
          </cell>
          <cell r="B74" t="str">
            <v>100% Cotton Printed Flannel Sheet Set</v>
          </cell>
          <cell r="C74" t="str">
            <v>Sheets(SHET)</v>
          </cell>
          <cell r="D74" t="str">
            <v>Comfort Spaces</v>
          </cell>
          <cell r="E74" t="str">
            <v>SHEET/SHEET SET</v>
          </cell>
          <cell r="F74" t="str">
            <v>135gsm 100% Cotton Printed Flannel Sheet Set</v>
          </cell>
          <cell r="G74" t="str">
            <v>Piece</v>
          </cell>
          <cell r="H74" t="str">
            <v>Twin XL: 68x102"/39x80+12"/21x30"(2)</v>
          </cell>
          <cell r="I74" t="str">
            <v>Multi</v>
          </cell>
          <cell r="J74" t="str">
            <v>Multi Forest Animal</v>
          </cell>
          <cell r="K74" t="str">
            <v/>
          </cell>
          <cell r="L74" t="str">
            <v/>
          </cell>
          <cell r="M74">
            <v>20.03</v>
          </cell>
          <cell r="N74">
            <v>8.39</v>
          </cell>
          <cell r="O74" t="str">
            <v>USD</v>
          </cell>
          <cell r="P74">
            <v>8.39</v>
          </cell>
          <cell r="Q74" t="str">
            <v>6302.21.7020</v>
          </cell>
          <cell r="R74" t="str">
            <v>Pakistan</v>
          </cell>
          <cell r="S74" t="str">
            <v>Pakistan : 2.50</v>
          </cell>
          <cell r="T74" t="str">
            <v>HS:   Duty%:0.00</v>
          </cell>
          <cell r="U74" t="str">
            <v>086569534057</v>
          </cell>
        </row>
        <row r="75">
          <cell r="A75" t="str">
            <v>CS20-1395</v>
          </cell>
          <cell r="B75" t="str">
            <v>100% Cotton Printed Flannel 6pcs Sheet Set</v>
          </cell>
          <cell r="C75" t="str">
            <v>Sheets(SHET)</v>
          </cell>
          <cell r="D75" t="str">
            <v>Comfort Spaces</v>
          </cell>
          <cell r="E75" t="str">
            <v>SHEET/SHEET SET</v>
          </cell>
          <cell r="F75" t="str">
            <v>135gsm 100% Cotton Printed Flannel Sheet Set</v>
          </cell>
          <cell r="G75" t="str">
            <v>Piece</v>
          </cell>
          <cell r="H75" t="str">
            <v>Full: 80x98"/55x76+12"/21x30"(4)</v>
          </cell>
          <cell r="I75" t="str">
            <v>Multi</v>
          </cell>
          <cell r="J75" t="str">
            <v>Multi Forest Animal</v>
          </cell>
          <cell r="K75" t="str">
            <v/>
          </cell>
          <cell r="L75" t="str">
            <v/>
          </cell>
          <cell r="M75">
            <v>24.5</v>
          </cell>
          <cell r="N75">
            <v>10.62</v>
          </cell>
          <cell r="O75" t="str">
            <v>USD</v>
          </cell>
          <cell r="P75">
            <v>10.62</v>
          </cell>
          <cell r="Q75" t="str">
            <v>6302.21.7020</v>
          </cell>
          <cell r="R75" t="str">
            <v>Pakistan</v>
          </cell>
          <cell r="S75" t="str">
            <v>Pakistan : 2.50</v>
          </cell>
          <cell r="T75" t="str">
            <v>HS:   Duty%:0.00</v>
          </cell>
          <cell r="U75" t="str">
            <v>086569534231</v>
          </cell>
        </row>
        <row r="76">
          <cell r="A76" t="str">
            <v>CS20-1396</v>
          </cell>
          <cell r="B76" t="str">
            <v>100% Cotton Printed Flannel 6pcs Sheet Set</v>
          </cell>
          <cell r="C76" t="str">
            <v>Sheets(SHET)</v>
          </cell>
          <cell r="D76" t="str">
            <v>Comfort Spaces</v>
          </cell>
          <cell r="E76" t="str">
            <v>SHEET/SHEET SET</v>
          </cell>
          <cell r="F76" t="str">
            <v>135gsm 100% Cotton Printed Flannel Sheet Set</v>
          </cell>
          <cell r="G76" t="str">
            <v>Piece</v>
          </cell>
          <cell r="H76" t="str">
            <v>Queen: 90x102"/60x81"+ 14"/21x30" (4)</v>
          </cell>
          <cell r="I76" t="str">
            <v>Multi</v>
          </cell>
          <cell r="J76" t="str">
            <v>Multi Forest Animal</v>
          </cell>
          <cell r="K76" t="str">
            <v/>
          </cell>
          <cell r="L76" t="str">
            <v/>
          </cell>
          <cell r="M76">
            <v>27.31</v>
          </cell>
          <cell r="N76">
            <v>12</v>
          </cell>
          <cell r="O76" t="str">
            <v>USD</v>
          </cell>
          <cell r="P76">
            <v>12</v>
          </cell>
          <cell r="Q76" t="str">
            <v>6302.21.7020</v>
          </cell>
          <cell r="R76" t="str">
            <v>Pakistan</v>
          </cell>
          <cell r="S76" t="str">
            <v>Pakistan : 2.50</v>
          </cell>
          <cell r="T76" t="str">
            <v>HS:   Duty%:0.00</v>
          </cell>
          <cell r="U76" t="str">
            <v>086569534248</v>
          </cell>
        </row>
        <row r="77">
          <cell r="A77" t="str">
            <v>CS20-1397</v>
          </cell>
          <cell r="B77" t="str">
            <v>100% Cotton Printed Flannel 6pcs Sheet Set</v>
          </cell>
          <cell r="C77" t="str">
            <v>Sheets(SHET)</v>
          </cell>
          <cell r="D77" t="str">
            <v>Comfort Spaces</v>
          </cell>
          <cell r="E77" t="str">
            <v>SHEET/SHEET SET</v>
          </cell>
          <cell r="F77" t="str">
            <v>135gsm 100% Cotton Printed Flannel Sheet Set</v>
          </cell>
          <cell r="G77" t="str">
            <v>Piece</v>
          </cell>
          <cell r="H77" t="str">
            <v>King: 108x102"/78x81+14"/21x40"(4)</v>
          </cell>
          <cell r="I77" t="str">
            <v>Multi</v>
          </cell>
          <cell r="J77" t="str">
            <v>Multi Forest Animal</v>
          </cell>
          <cell r="K77" t="str">
            <v/>
          </cell>
          <cell r="L77" t="str">
            <v/>
          </cell>
          <cell r="M77">
            <v>30.25</v>
          </cell>
          <cell r="N77">
            <v>14.27</v>
          </cell>
          <cell r="O77" t="str">
            <v>USD</v>
          </cell>
          <cell r="P77">
            <v>14.27</v>
          </cell>
          <cell r="Q77" t="str">
            <v>6302.21.7020</v>
          </cell>
          <cell r="R77" t="str">
            <v>Pakistan</v>
          </cell>
          <cell r="S77" t="str">
            <v>Pakistan : 2.50</v>
          </cell>
          <cell r="T77" t="str">
            <v>HS:   Duty%:0.00</v>
          </cell>
          <cell r="U77" t="str">
            <v>086569534255</v>
          </cell>
        </row>
        <row r="78">
          <cell r="A78" t="str">
            <v>CS20-1398</v>
          </cell>
          <cell r="B78" t="str">
            <v>100% Cotton Printed Flannel Sheet Set</v>
          </cell>
          <cell r="C78" t="str">
            <v>Sheets(SHET)</v>
          </cell>
          <cell r="D78" t="str">
            <v>Comfort Spaces</v>
          </cell>
          <cell r="E78" t="str">
            <v>SHEET/SHEET SET</v>
          </cell>
          <cell r="F78" t="str">
            <v>135gsm 100% Cotton Printed Flannel Sheet Set</v>
          </cell>
          <cell r="G78" t="str">
            <v>Piece</v>
          </cell>
          <cell r="H78" t="str">
            <v>Twin: 68x98"/39x75+12"/21x30"(2)</v>
          </cell>
          <cell r="I78" t="str">
            <v>Black</v>
          </cell>
          <cell r="J78" t="str">
            <v>Black Dog</v>
          </cell>
          <cell r="K78" t="str">
            <v/>
          </cell>
          <cell r="L78" t="str">
            <v/>
          </cell>
          <cell r="M78">
            <v>20.03</v>
          </cell>
          <cell r="N78">
            <v>8.06</v>
          </cell>
          <cell r="O78" t="str">
            <v>USD</v>
          </cell>
          <cell r="P78">
            <v>8.06</v>
          </cell>
          <cell r="Q78" t="str">
            <v>6302.21.7020</v>
          </cell>
          <cell r="R78" t="str">
            <v>Pakistan</v>
          </cell>
          <cell r="S78" t="str">
            <v>Pakistan : 2.50</v>
          </cell>
          <cell r="T78" t="str">
            <v>HS:   Duty%:0.00</v>
          </cell>
          <cell r="U78" t="str">
            <v>086569534262</v>
          </cell>
        </row>
        <row r="79">
          <cell r="A79" t="str">
            <v>CS20-1399</v>
          </cell>
          <cell r="B79" t="str">
            <v>100% Cotton Printed Flannel Sheet Set</v>
          </cell>
          <cell r="C79" t="str">
            <v>Sheets(SHET)</v>
          </cell>
          <cell r="D79" t="str">
            <v>Comfort Spaces</v>
          </cell>
          <cell r="E79" t="str">
            <v>SHEET/SHEET SET</v>
          </cell>
          <cell r="F79" t="str">
            <v>135gsm 100% Cotton Printed Flannel Sheet Set</v>
          </cell>
          <cell r="G79" t="str">
            <v>Piece</v>
          </cell>
          <cell r="H79" t="str">
            <v>Twin XL: 68x102"/39x80+12"/21x30"(2)</v>
          </cell>
          <cell r="I79" t="str">
            <v>Black</v>
          </cell>
          <cell r="J79" t="str">
            <v>Black Dog</v>
          </cell>
          <cell r="K79" t="str">
            <v/>
          </cell>
          <cell r="L79" t="str">
            <v/>
          </cell>
          <cell r="M79">
            <v>20.03</v>
          </cell>
          <cell r="N79">
            <v>8.39</v>
          </cell>
          <cell r="O79" t="str">
            <v>USD</v>
          </cell>
          <cell r="P79">
            <v>8.39</v>
          </cell>
          <cell r="Q79" t="str">
            <v>6302.21.7020</v>
          </cell>
          <cell r="R79" t="str">
            <v>Pakistan</v>
          </cell>
          <cell r="S79" t="str">
            <v>Pakistan : 2.50</v>
          </cell>
          <cell r="T79" t="str">
            <v>HS:   Duty%:0.00</v>
          </cell>
          <cell r="U79" t="str">
            <v>086569534286</v>
          </cell>
        </row>
        <row r="80">
          <cell r="A80" t="str">
            <v>CS20-1400</v>
          </cell>
          <cell r="B80" t="str">
            <v>100% Cotton Printed Flannel 6pcs Sheet Set</v>
          </cell>
          <cell r="C80" t="str">
            <v>Sheets(SHET)</v>
          </cell>
          <cell r="D80" t="str">
            <v>Comfort Spaces</v>
          </cell>
          <cell r="E80" t="str">
            <v>SHEET/SHEET SET</v>
          </cell>
          <cell r="F80" t="str">
            <v>135gsm 100% Cotton Printed Flannel Sheet Set</v>
          </cell>
          <cell r="G80" t="str">
            <v>Piece</v>
          </cell>
          <cell r="H80" t="str">
            <v>Full: 80x98"/55x76+12"/21x 30"(4)</v>
          </cell>
          <cell r="I80" t="str">
            <v>Black</v>
          </cell>
          <cell r="J80" t="str">
            <v>Black Dog</v>
          </cell>
          <cell r="K80" t="str">
            <v/>
          </cell>
          <cell r="L80" t="str">
            <v/>
          </cell>
          <cell r="M80">
            <v>24.5</v>
          </cell>
          <cell r="N80">
            <v>10.62</v>
          </cell>
          <cell r="O80" t="str">
            <v>USD</v>
          </cell>
          <cell r="P80">
            <v>10.62</v>
          </cell>
          <cell r="Q80" t="str">
            <v>6302.21.7020</v>
          </cell>
          <cell r="R80" t="str">
            <v>Pakistan</v>
          </cell>
          <cell r="S80" t="str">
            <v>Pakistan : 2.50</v>
          </cell>
          <cell r="T80" t="str">
            <v>HS:   Duty%:0.00</v>
          </cell>
          <cell r="U80" t="str">
            <v>086569534293</v>
          </cell>
        </row>
        <row r="81">
          <cell r="A81" t="str">
            <v>CS20-1401</v>
          </cell>
          <cell r="B81" t="str">
            <v>100% Cotton Printed Flannel 6pcs Sheet Set</v>
          </cell>
          <cell r="C81" t="str">
            <v>Sheets(SHET)</v>
          </cell>
          <cell r="D81" t="str">
            <v>Comfort Spaces</v>
          </cell>
          <cell r="E81" t="str">
            <v>SHEET/SHEET SET</v>
          </cell>
          <cell r="F81" t="str">
            <v>135gsm 100% Cotton Printed Flannel Sheet Set</v>
          </cell>
          <cell r="G81" t="str">
            <v>Piece</v>
          </cell>
          <cell r="H81" t="str">
            <v>Queen: 90x102"/60x81"+ 14"/21x30" (4)</v>
          </cell>
          <cell r="I81" t="str">
            <v>Black</v>
          </cell>
          <cell r="J81" t="str">
            <v>Black Dog</v>
          </cell>
          <cell r="K81" t="str">
            <v/>
          </cell>
          <cell r="L81" t="str">
            <v/>
          </cell>
          <cell r="M81">
            <v>27.31</v>
          </cell>
          <cell r="N81">
            <v>12</v>
          </cell>
          <cell r="O81" t="str">
            <v>USD</v>
          </cell>
          <cell r="P81">
            <v>12</v>
          </cell>
          <cell r="Q81" t="str">
            <v>6302.21.7020</v>
          </cell>
          <cell r="R81" t="str">
            <v>Pakistan</v>
          </cell>
          <cell r="S81" t="str">
            <v>Pakistan : 2.50</v>
          </cell>
          <cell r="T81" t="str">
            <v>HS:   Duty%:0.00</v>
          </cell>
          <cell r="U81" t="str">
            <v>086569534309</v>
          </cell>
        </row>
        <row r="82">
          <cell r="A82" t="str">
            <v>CS20-1402</v>
          </cell>
          <cell r="B82" t="str">
            <v>100% Cotton Printed Flannel 6pcs Sheet Set</v>
          </cell>
          <cell r="C82" t="str">
            <v>Sheets(SHET)</v>
          </cell>
          <cell r="D82" t="str">
            <v>Comfort Spaces</v>
          </cell>
          <cell r="E82" t="str">
            <v>SHEET/SHEET SET</v>
          </cell>
          <cell r="F82" t="str">
            <v>135gsm 100% Cotton Printed Flannel Sheet Set</v>
          </cell>
          <cell r="G82" t="str">
            <v>Piece</v>
          </cell>
          <cell r="H82" t="str">
            <v>King: 108x102"/78x81+14"/21x40"(4)</v>
          </cell>
          <cell r="I82" t="str">
            <v>Black</v>
          </cell>
          <cell r="J82" t="str">
            <v>Black Dog</v>
          </cell>
          <cell r="K82" t="str">
            <v/>
          </cell>
          <cell r="L82" t="str">
            <v/>
          </cell>
          <cell r="M82">
            <v>30.25</v>
          </cell>
          <cell r="N82">
            <v>14.27</v>
          </cell>
          <cell r="O82" t="str">
            <v>USD</v>
          </cell>
          <cell r="P82">
            <v>14.27</v>
          </cell>
          <cell r="Q82" t="str">
            <v>6302.21.7020</v>
          </cell>
          <cell r="R82" t="str">
            <v>Pakistan</v>
          </cell>
          <cell r="S82" t="str">
            <v>Pakistan : 2.50</v>
          </cell>
          <cell r="T82" t="str">
            <v>HS:   Duty%:0.00</v>
          </cell>
          <cell r="U82" t="str">
            <v>086569534316</v>
          </cell>
        </row>
        <row r="83">
          <cell r="A83" t="str">
            <v>CS20-1403</v>
          </cell>
          <cell r="B83" t="str">
            <v>100% Cotton Printed Flannel Sheet Set</v>
          </cell>
          <cell r="C83" t="str">
            <v>Sheets(SHET)</v>
          </cell>
          <cell r="D83" t="str">
            <v>Comfort Spaces</v>
          </cell>
          <cell r="E83" t="str">
            <v>SHEET/SHEET SET</v>
          </cell>
          <cell r="F83" t="str">
            <v>135gsm 100% Cotton Printed Flannel Sheet Set</v>
          </cell>
          <cell r="G83" t="str">
            <v>Piece</v>
          </cell>
          <cell r="H83" t="str">
            <v>Twin: 68x98"/39x75+12"/21x30"(2)</v>
          </cell>
          <cell r="I83" t="str">
            <v>Blue</v>
          </cell>
          <cell r="J83" t="str">
            <v>Blue Polar Bears</v>
          </cell>
          <cell r="K83" t="str">
            <v/>
          </cell>
          <cell r="L83" t="str">
            <v/>
          </cell>
          <cell r="M83">
            <v>20.03</v>
          </cell>
          <cell r="N83">
            <v>8.06</v>
          </cell>
          <cell r="O83" t="str">
            <v>USD</v>
          </cell>
          <cell r="P83">
            <v>8.06</v>
          </cell>
          <cell r="Q83" t="str">
            <v>6302.21.7020</v>
          </cell>
          <cell r="R83" t="str">
            <v>Pakistan</v>
          </cell>
          <cell r="S83" t="str">
            <v>Pakistan : 2.50</v>
          </cell>
          <cell r="T83" t="str">
            <v>HS:   Duty%:0.00</v>
          </cell>
          <cell r="U83" t="str">
            <v>086569534323</v>
          </cell>
        </row>
        <row r="84">
          <cell r="A84" t="str">
            <v>CS20-1404</v>
          </cell>
          <cell r="B84" t="str">
            <v>100% Cotton Printed Flannel Sheet Set</v>
          </cell>
          <cell r="C84" t="str">
            <v>Sheets(SHET)</v>
          </cell>
          <cell r="D84" t="str">
            <v>Comfort Spaces</v>
          </cell>
          <cell r="E84" t="str">
            <v>SHEET/SHEET SET</v>
          </cell>
          <cell r="F84" t="str">
            <v>135gsm 100% Cotton Printed Flannel Sheet Set</v>
          </cell>
          <cell r="G84" t="str">
            <v>Piece</v>
          </cell>
          <cell r="H84" t="str">
            <v>Twin XL: 68x102"/39x80+12"/21x30"(2)</v>
          </cell>
          <cell r="I84" t="str">
            <v>Blue</v>
          </cell>
          <cell r="J84" t="str">
            <v>Blue Polar Bears</v>
          </cell>
          <cell r="K84" t="str">
            <v/>
          </cell>
          <cell r="L84" t="str">
            <v/>
          </cell>
          <cell r="M84">
            <v>20.03</v>
          </cell>
          <cell r="N84">
            <v>8.39</v>
          </cell>
          <cell r="O84" t="str">
            <v>USD</v>
          </cell>
          <cell r="P84">
            <v>8.39</v>
          </cell>
          <cell r="Q84" t="str">
            <v>6302.21.7020</v>
          </cell>
          <cell r="R84" t="str">
            <v>Pakistan</v>
          </cell>
          <cell r="S84" t="str">
            <v>Pakistan : 2.50</v>
          </cell>
          <cell r="T84" t="str">
            <v>HS:   Duty%:0.00</v>
          </cell>
          <cell r="U84" t="str">
            <v>086569534330</v>
          </cell>
        </row>
        <row r="85">
          <cell r="A85" t="str">
            <v>CS20-1405</v>
          </cell>
          <cell r="B85" t="str">
            <v>100% Cotton Printed Flannel 6pcs Sheet Set</v>
          </cell>
          <cell r="C85" t="str">
            <v>Sheets(SHET)</v>
          </cell>
          <cell r="D85" t="str">
            <v>Comfort Spaces</v>
          </cell>
          <cell r="E85" t="str">
            <v>SHEET/SHEET SET</v>
          </cell>
          <cell r="F85" t="str">
            <v>135gsm 100% Cotton Printed Flannel Sheet Set</v>
          </cell>
          <cell r="G85" t="str">
            <v>Piece</v>
          </cell>
          <cell r="H85" t="str">
            <v>Full: 80x98"/55x76+12"/21x 30"(4)</v>
          </cell>
          <cell r="I85" t="str">
            <v>Blue</v>
          </cell>
          <cell r="J85" t="str">
            <v>Blue Polar Bears</v>
          </cell>
          <cell r="K85" t="str">
            <v/>
          </cell>
          <cell r="L85" t="str">
            <v/>
          </cell>
          <cell r="M85">
            <v>24.5</v>
          </cell>
          <cell r="N85">
            <v>10.62</v>
          </cell>
          <cell r="O85" t="str">
            <v>USD</v>
          </cell>
          <cell r="P85">
            <v>10.62</v>
          </cell>
          <cell r="Q85" t="str">
            <v>6302.21.7020</v>
          </cell>
          <cell r="R85" t="str">
            <v>Pakistan</v>
          </cell>
          <cell r="S85" t="str">
            <v>Pakistan : 2.50</v>
          </cell>
          <cell r="T85" t="str">
            <v>HS:   Duty%:0.00</v>
          </cell>
          <cell r="U85" t="str">
            <v>086569534347</v>
          </cell>
        </row>
        <row r="86">
          <cell r="A86" t="str">
            <v>CS20-1406</v>
          </cell>
          <cell r="B86" t="str">
            <v>100% Cotton Printed Flannel 6pcs Sheet Set</v>
          </cell>
          <cell r="C86" t="str">
            <v>Sheets(SHET)</v>
          </cell>
          <cell r="D86" t="str">
            <v>Comfort Spaces</v>
          </cell>
          <cell r="E86" t="str">
            <v>SHEET/SHEET SET</v>
          </cell>
          <cell r="F86" t="str">
            <v>135gsm 100% Cotton Printed Flannel Sheet Set</v>
          </cell>
          <cell r="G86" t="str">
            <v>Piece</v>
          </cell>
          <cell r="H86" t="str">
            <v>Queen: 90x102"/60x81"+ 14"/21x30" (4)</v>
          </cell>
          <cell r="I86" t="str">
            <v>Blue</v>
          </cell>
          <cell r="J86" t="str">
            <v>Blue Polar Bears</v>
          </cell>
          <cell r="K86" t="str">
            <v/>
          </cell>
          <cell r="L86" t="str">
            <v/>
          </cell>
          <cell r="M86">
            <v>27.31</v>
          </cell>
          <cell r="N86">
            <v>12</v>
          </cell>
          <cell r="O86" t="str">
            <v>USD</v>
          </cell>
          <cell r="P86">
            <v>12</v>
          </cell>
          <cell r="Q86" t="str">
            <v>6302.21.7020</v>
          </cell>
          <cell r="R86" t="str">
            <v>Pakistan</v>
          </cell>
          <cell r="S86" t="str">
            <v>Pakistan : 2.50</v>
          </cell>
          <cell r="T86" t="str">
            <v>HS:   Duty%:0.00</v>
          </cell>
          <cell r="U86" t="str">
            <v>086569534354</v>
          </cell>
        </row>
        <row r="87">
          <cell r="A87" t="str">
            <v>CS20-1407</v>
          </cell>
          <cell r="B87" t="str">
            <v>100% Cotton Printed Flannel 6pcs Sheet Set</v>
          </cell>
          <cell r="C87" t="str">
            <v>Sheets(SHET)</v>
          </cell>
          <cell r="D87" t="str">
            <v>Comfort Spaces</v>
          </cell>
          <cell r="E87" t="str">
            <v>SHEET/SHEET SET</v>
          </cell>
          <cell r="F87" t="str">
            <v>135gsm 100% Cotton Printed Flannel Sheet Set</v>
          </cell>
          <cell r="G87" t="str">
            <v>Piece</v>
          </cell>
          <cell r="H87" t="str">
            <v>King: 108x102"/78x81+14"/21x40"(4)</v>
          </cell>
          <cell r="I87" t="str">
            <v>Blue</v>
          </cell>
          <cell r="J87" t="str">
            <v>Blue Polar Bears</v>
          </cell>
          <cell r="K87" t="str">
            <v/>
          </cell>
          <cell r="L87" t="str">
            <v/>
          </cell>
          <cell r="M87">
            <v>30.25</v>
          </cell>
          <cell r="N87">
            <v>14.27</v>
          </cell>
          <cell r="O87" t="str">
            <v>USD</v>
          </cell>
          <cell r="P87">
            <v>14.27</v>
          </cell>
          <cell r="Q87" t="str">
            <v>6302.21.7020</v>
          </cell>
          <cell r="R87" t="str">
            <v>Pakistan</v>
          </cell>
          <cell r="S87" t="str">
            <v>Pakistan : 2.50</v>
          </cell>
          <cell r="T87" t="str">
            <v>HS:   Duty%:0.00</v>
          </cell>
          <cell r="U87" t="str">
            <v>086569534361</v>
          </cell>
        </row>
        <row r="88">
          <cell r="A88" t="str">
            <v>CS20-1408</v>
          </cell>
          <cell r="B88" t="str">
            <v>100% Cotton Printed Flannel Sheet Set</v>
          </cell>
          <cell r="C88" t="str">
            <v>Sheets(SHET)</v>
          </cell>
          <cell r="D88" t="str">
            <v>Comfort Spaces</v>
          </cell>
          <cell r="E88" t="str">
            <v>SHEET/SHEET SET</v>
          </cell>
          <cell r="F88" t="str">
            <v>135gsm 100% Cotton Printed Flannel Sheet Set</v>
          </cell>
          <cell r="G88" t="str">
            <v>Piece</v>
          </cell>
          <cell r="H88" t="str">
            <v>Twin: 68x98"/39x75+12"/21x30"(2)</v>
          </cell>
          <cell r="I88" t="str">
            <v>Seafoam</v>
          </cell>
          <cell r="J88" t="str">
            <v>Seafoam Foxes</v>
          </cell>
          <cell r="K88" t="str">
            <v/>
          </cell>
          <cell r="L88" t="str">
            <v/>
          </cell>
          <cell r="M88">
            <v>20.03</v>
          </cell>
          <cell r="N88">
            <v>8.06</v>
          </cell>
          <cell r="O88" t="str">
            <v>USD</v>
          </cell>
          <cell r="P88">
            <v>8.06</v>
          </cell>
          <cell r="Q88" t="str">
            <v>6302.21.7020</v>
          </cell>
          <cell r="R88" t="str">
            <v>Pakistan</v>
          </cell>
          <cell r="S88" t="str">
            <v>Pakistan : 2.50</v>
          </cell>
          <cell r="T88" t="str">
            <v>HS:   Duty%:0.00</v>
          </cell>
          <cell r="U88" t="str">
            <v>086569534378</v>
          </cell>
        </row>
        <row r="89">
          <cell r="A89" t="str">
            <v>CS20-1409</v>
          </cell>
          <cell r="B89" t="str">
            <v>100% Cotton Printed Flannel Sheet Set</v>
          </cell>
          <cell r="C89" t="str">
            <v>Sheets(SHET)</v>
          </cell>
          <cell r="D89" t="str">
            <v>Comfort Spaces</v>
          </cell>
          <cell r="E89" t="str">
            <v>SHEET/SHEET SET</v>
          </cell>
          <cell r="F89" t="str">
            <v>135gsm 100% Cotton Printed Flannel Sheet Set</v>
          </cell>
          <cell r="G89" t="str">
            <v>Piece</v>
          </cell>
          <cell r="H89" t="str">
            <v>Twin XL: 68x102"/39x80+12"/21x30"(2)</v>
          </cell>
          <cell r="I89" t="str">
            <v>Seafoam</v>
          </cell>
          <cell r="J89" t="str">
            <v>Seafoam Foxes</v>
          </cell>
          <cell r="K89" t="str">
            <v/>
          </cell>
          <cell r="L89" t="str">
            <v/>
          </cell>
          <cell r="M89">
            <v>20.03</v>
          </cell>
          <cell r="N89">
            <v>8.39</v>
          </cell>
          <cell r="O89" t="str">
            <v>USD</v>
          </cell>
          <cell r="P89">
            <v>8.39</v>
          </cell>
          <cell r="Q89" t="str">
            <v>6302.21.7020</v>
          </cell>
          <cell r="R89" t="str">
            <v>Pakistan</v>
          </cell>
          <cell r="S89" t="str">
            <v>Pakistan : 2.50</v>
          </cell>
          <cell r="T89" t="str">
            <v>HS:   Duty%:0.00</v>
          </cell>
          <cell r="U89" t="str">
            <v>086569534385</v>
          </cell>
        </row>
        <row r="90">
          <cell r="A90" t="str">
            <v>CS20-1410</v>
          </cell>
          <cell r="B90" t="str">
            <v>100% Cotton Printed Flannel 6pcs Sheet Set</v>
          </cell>
          <cell r="C90" t="str">
            <v>Sheets(SHET)</v>
          </cell>
          <cell r="D90" t="str">
            <v>Comfort Spaces</v>
          </cell>
          <cell r="E90" t="str">
            <v>SHEET/SHEET SET</v>
          </cell>
          <cell r="F90" t="str">
            <v>135gsm 100% Cotton Printed Flannel Sheet Set</v>
          </cell>
          <cell r="G90" t="str">
            <v>Piece</v>
          </cell>
          <cell r="H90" t="str">
            <v>Full: 80x98"/55x76+12"/21x 30"(4)</v>
          </cell>
          <cell r="I90" t="str">
            <v>Seafoam</v>
          </cell>
          <cell r="J90" t="str">
            <v>Seafoam Foxes</v>
          </cell>
          <cell r="K90" t="str">
            <v/>
          </cell>
          <cell r="L90" t="str">
            <v/>
          </cell>
          <cell r="M90">
            <v>24.5</v>
          </cell>
          <cell r="N90">
            <v>10.62</v>
          </cell>
          <cell r="O90" t="str">
            <v>USD</v>
          </cell>
          <cell r="P90">
            <v>10.62</v>
          </cell>
          <cell r="Q90" t="str">
            <v>6302.21.7020</v>
          </cell>
          <cell r="R90" t="str">
            <v>Pakistan</v>
          </cell>
          <cell r="S90" t="str">
            <v>Pakistan : 2.50</v>
          </cell>
          <cell r="T90" t="str">
            <v>HS:   Duty%:0.00</v>
          </cell>
          <cell r="U90" t="str">
            <v>086569534392</v>
          </cell>
        </row>
        <row r="91">
          <cell r="A91" t="str">
            <v>CS20-1411</v>
          </cell>
          <cell r="B91" t="str">
            <v>100% Cotton Printed Flannel 6pcs Sheet Set</v>
          </cell>
          <cell r="C91" t="str">
            <v>Sheets(SHET)</v>
          </cell>
          <cell r="D91" t="str">
            <v>Comfort Spaces</v>
          </cell>
          <cell r="E91" t="str">
            <v>SHEET/SHEET SET</v>
          </cell>
          <cell r="F91" t="str">
            <v>135gsm 100% Cotton Printed Flannel Sheet Set</v>
          </cell>
          <cell r="G91" t="str">
            <v>Piece</v>
          </cell>
          <cell r="H91" t="str">
            <v>Queen: 90x102"/60x81"+14"/21x30" (4)</v>
          </cell>
          <cell r="I91" t="str">
            <v>Seafoam</v>
          </cell>
          <cell r="J91" t="str">
            <v>Seafoam Foxes</v>
          </cell>
          <cell r="K91" t="str">
            <v/>
          </cell>
          <cell r="L91" t="str">
            <v/>
          </cell>
          <cell r="M91">
            <v>27.31</v>
          </cell>
          <cell r="N91">
            <v>12</v>
          </cell>
          <cell r="O91" t="str">
            <v>USD</v>
          </cell>
          <cell r="P91">
            <v>12</v>
          </cell>
          <cell r="Q91" t="str">
            <v>6302.21.7020</v>
          </cell>
          <cell r="R91" t="str">
            <v>Pakistan</v>
          </cell>
          <cell r="S91" t="str">
            <v>Pakistan : 2.50</v>
          </cell>
          <cell r="T91" t="str">
            <v>HS:   Duty%:0.00</v>
          </cell>
          <cell r="U91" t="str">
            <v>086569534408</v>
          </cell>
        </row>
        <row r="92">
          <cell r="A92" t="str">
            <v>CS20-1412</v>
          </cell>
          <cell r="B92" t="str">
            <v>100% Cotton Printed Flannel 6pcs Sheet Set</v>
          </cell>
          <cell r="C92" t="str">
            <v>Sheets(SHET)</v>
          </cell>
          <cell r="D92" t="str">
            <v>Comfort Spaces</v>
          </cell>
          <cell r="E92" t="str">
            <v>SHEET/SHEET SET</v>
          </cell>
          <cell r="F92" t="str">
            <v>135gsm 100% Cotton Printed Flannel Sheet Set</v>
          </cell>
          <cell r="G92" t="str">
            <v>Piece</v>
          </cell>
          <cell r="H92" t="str">
            <v>King: 108x102"/78x81+14"/21x40"(4)</v>
          </cell>
          <cell r="I92" t="str">
            <v>Seafoam</v>
          </cell>
          <cell r="J92" t="str">
            <v>Seafoam Foxes</v>
          </cell>
          <cell r="K92" t="str">
            <v/>
          </cell>
          <cell r="L92" t="str">
            <v/>
          </cell>
          <cell r="M92">
            <v>30.25</v>
          </cell>
          <cell r="N92">
            <v>14.27</v>
          </cell>
          <cell r="O92" t="str">
            <v>USD</v>
          </cell>
          <cell r="P92">
            <v>0</v>
          </cell>
          <cell r="Q92" t="str">
            <v>6302.21.7020</v>
          </cell>
          <cell r="R92" t="str">
            <v>Pakistan</v>
          </cell>
          <cell r="S92" t="str">
            <v>Pakistan : 2.50</v>
          </cell>
          <cell r="T92" t="str">
            <v>HS:   Duty%:0.00</v>
          </cell>
          <cell r="U92" t="str">
            <v>086569534415</v>
          </cell>
        </row>
        <row r="93">
          <cell r="A93" t="str">
            <v>CS20-1413</v>
          </cell>
          <cell r="B93" t="str">
            <v>100% Cotton Printed Flannel Sheet Set</v>
          </cell>
          <cell r="C93" t="str">
            <v>Sheets(SHET)</v>
          </cell>
          <cell r="D93" t="str">
            <v>Comfort Spaces</v>
          </cell>
          <cell r="E93" t="str">
            <v>SHEET/SHEET SET</v>
          </cell>
          <cell r="F93" t="str">
            <v>135gsm 100% Cotton Printed Flannel Sheet Set</v>
          </cell>
          <cell r="G93" t="str">
            <v>Piece</v>
          </cell>
          <cell r="H93" t="str">
            <v>Twin: 68x98"/39x75+12"/21x30"(2)</v>
          </cell>
          <cell r="I93" t="str">
            <v>Grey/Pink</v>
          </cell>
          <cell r="J93" t="str">
            <v>Grey/Pink Cats</v>
          </cell>
          <cell r="K93" t="str">
            <v/>
          </cell>
          <cell r="L93" t="str">
            <v/>
          </cell>
          <cell r="M93">
            <v>20.03</v>
          </cell>
          <cell r="N93">
            <v>8.06</v>
          </cell>
          <cell r="O93" t="str">
            <v>USD</v>
          </cell>
          <cell r="P93">
            <v>8.06</v>
          </cell>
          <cell r="Q93" t="str">
            <v>6302.21.7020</v>
          </cell>
          <cell r="R93" t="str">
            <v>Pakistan</v>
          </cell>
          <cell r="S93" t="str">
            <v>Pakistan : 2.50</v>
          </cell>
          <cell r="T93" t="str">
            <v>HS:   Duty%:0.00</v>
          </cell>
          <cell r="U93" t="str">
            <v>086569534422</v>
          </cell>
        </row>
        <row r="94">
          <cell r="A94" t="str">
            <v>CS20-1414</v>
          </cell>
          <cell r="B94" t="str">
            <v>100% Cotton Printed Flannel Sheet Set</v>
          </cell>
          <cell r="C94" t="str">
            <v>Sheets(SHET)</v>
          </cell>
          <cell r="D94" t="str">
            <v>Comfort Spaces</v>
          </cell>
          <cell r="E94" t="str">
            <v>SHEET/SHEET SET</v>
          </cell>
          <cell r="F94" t="str">
            <v>135gsm 100% Cotton Printed Flannel Sheet Set</v>
          </cell>
          <cell r="G94" t="str">
            <v>Piece</v>
          </cell>
          <cell r="H94" t="str">
            <v>Twin XL: 68x102"/39x80+12"/21x30"(2)</v>
          </cell>
          <cell r="I94" t="str">
            <v>Grey/Pink</v>
          </cell>
          <cell r="J94" t="str">
            <v>Grey/Pink Cats</v>
          </cell>
          <cell r="K94" t="str">
            <v/>
          </cell>
          <cell r="L94" t="str">
            <v/>
          </cell>
          <cell r="M94">
            <v>20.03</v>
          </cell>
          <cell r="N94">
            <v>8.39</v>
          </cell>
          <cell r="O94" t="str">
            <v>USD</v>
          </cell>
          <cell r="P94">
            <v>8.39</v>
          </cell>
          <cell r="Q94" t="str">
            <v>6302.21.7020</v>
          </cell>
          <cell r="R94" t="str">
            <v>Pakistan</v>
          </cell>
          <cell r="S94" t="str">
            <v>Pakistan : 2.50</v>
          </cell>
          <cell r="T94" t="str">
            <v>HS:   Duty%:0.00</v>
          </cell>
          <cell r="U94" t="str">
            <v>086569534439</v>
          </cell>
        </row>
        <row r="95">
          <cell r="A95" t="str">
            <v>CS20-1415</v>
          </cell>
          <cell r="B95" t="str">
            <v>100% Cotton Printed Flannel 6pcs Sheet Set</v>
          </cell>
          <cell r="C95" t="str">
            <v>Sheets(SHET)</v>
          </cell>
          <cell r="D95" t="str">
            <v>Comfort Spaces</v>
          </cell>
          <cell r="E95" t="str">
            <v>SHEET/SHEET SET</v>
          </cell>
          <cell r="F95" t="str">
            <v>135gsm 100% Cotton Printed Flannel Sheet Set</v>
          </cell>
          <cell r="G95" t="str">
            <v>Piece</v>
          </cell>
          <cell r="H95" t="str">
            <v>Full: 80x98"/55x76+12"/21x 30"(4)</v>
          </cell>
          <cell r="I95" t="str">
            <v>Grey/Pink</v>
          </cell>
          <cell r="J95" t="str">
            <v>Grey/Pink Cats</v>
          </cell>
          <cell r="K95" t="str">
            <v/>
          </cell>
          <cell r="L95" t="str">
            <v/>
          </cell>
          <cell r="M95">
            <v>24.5</v>
          </cell>
          <cell r="N95">
            <v>10.62</v>
          </cell>
          <cell r="O95" t="str">
            <v>USD</v>
          </cell>
          <cell r="P95">
            <v>10.62</v>
          </cell>
          <cell r="Q95" t="str">
            <v>6302.21.7020</v>
          </cell>
          <cell r="R95" t="str">
            <v>Pakistan</v>
          </cell>
          <cell r="S95" t="str">
            <v>Pakistan : 2.50</v>
          </cell>
          <cell r="T95" t="str">
            <v>HS:   Duty%:0.00</v>
          </cell>
          <cell r="U95" t="str">
            <v>086569534446</v>
          </cell>
        </row>
        <row r="96">
          <cell r="A96" t="str">
            <v>CS20-1416</v>
          </cell>
          <cell r="B96" t="str">
            <v>100% Cotton Printed Flannel 6pcs Sheet Set</v>
          </cell>
          <cell r="C96" t="str">
            <v>Sheets(SHET)</v>
          </cell>
          <cell r="D96" t="str">
            <v>Comfort Spaces</v>
          </cell>
          <cell r="E96" t="str">
            <v>SHEET/SHEET SET</v>
          </cell>
          <cell r="F96" t="str">
            <v>135gsm 100% Cotton Printed Flannel Sheet Set</v>
          </cell>
          <cell r="G96" t="str">
            <v>Piece</v>
          </cell>
          <cell r="H96" t="str">
            <v>Queen: 90x102"/60x81"+ 14"/21x30" (4)</v>
          </cell>
          <cell r="I96" t="str">
            <v>Grey/Pink</v>
          </cell>
          <cell r="J96" t="str">
            <v>Grey/Pink Cats</v>
          </cell>
          <cell r="K96" t="str">
            <v/>
          </cell>
          <cell r="L96" t="str">
            <v/>
          </cell>
          <cell r="M96">
            <v>27.31</v>
          </cell>
          <cell r="N96">
            <v>12</v>
          </cell>
          <cell r="O96" t="str">
            <v>USD</v>
          </cell>
          <cell r="P96">
            <v>12</v>
          </cell>
          <cell r="Q96" t="str">
            <v>6302.21.7020</v>
          </cell>
          <cell r="R96" t="str">
            <v>Pakistan</v>
          </cell>
          <cell r="S96" t="str">
            <v>Pakistan : 2.50</v>
          </cell>
          <cell r="T96" t="str">
            <v>HS:   Duty%:0.00</v>
          </cell>
          <cell r="U96" t="str">
            <v>086569534453</v>
          </cell>
        </row>
        <row r="97">
          <cell r="A97" t="str">
            <v>CS20-1417</v>
          </cell>
          <cell r="B97" t="str">
            <v>100% Cotton Printed Flannel 6pcs Sheet Set</v>
          </cell>
          <cell r="C97" t="str">
            <v>Sheets(SHET)</v>
          </cell>
          <cell r="D97" t="str">
            <v>Comfort Spaces</v>
          </cell>
          <cell r="E97" t="str">
            <v>SHEET/SHEET SET</v>
          </cell>
          <cell r="F97" t="str">
            <v>135gsm 100% Cotton Printed Flannel Sheet Set</v>
          </cell>
          <cell r="G97" t="str">
            <v>Piece</v>
          </cell>
          <cell r="H97" t="str">
            <v>King: 108x102"/78x81+14"/21x40"(4)</v>
          </cell>
          <cell r="I97" t="str">
            <v>Grey/Pink</v>
          </cell>
          <cell r="J97" t="str">
            <v>Grey/Pink Cats</v>
          </cell>
          <cell r="K97" t="str">
            <v/>
          </cell>
          <cell r="L97" t="str">
            <v/>
          </cell>
          <cell r="M97">
            <v>30.25</v>
          </cell>
          <cell r="N97">
            <v>14.27</v>
          </cell>
          <cell r="O97" t="str">
            <v>USD</v>
          </cell>
          <cell r="P97">
            <v>0</v>
          </cell>
          <cell r="Q97" t="str">
            <v>6302.21.7020</v>
          </cell>
          <cell r="R97" t="str">
            <v>Pakistan</v>
          </cell>
          <cell r="S97" t="str">
            <v>Pakistan : 2.50</v>
          </cell>
          <cell r="T97" t="str">
            <v>HS:   Duty%:0.00</v>
          </cell>
          <cell r="U97" t="str">
            <v>086569534460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eige Projection"/>
      <sheetName val="TN-160gsm flannel"/>
      <sheetName val="WR-160gsm flannel"/>
      <sheetName val="CS-135gsm flannel"/>
      <sheetName val="ID-135gsm flannel "/>
    </sheetNames>
    <sheetDataSet>
      <sheetData sheetId="0"/>
      <sheetData sheetId="1">
        <row r="6">
          <cell r="F6">
            <v>7.38</v>
          </cell>
          <cell r="G6">
            <v>7.31</v>
          </cell>
          <cell r="H6">
            <v>7.16</v>
          </cell>
        </row>
        <row r="7">
          <cell r="F7">
            <v>7.62</v>
          </cell>
          <cell r="G7">
            <v>7.54</v>
          </cell>
          <cell r="H7">
            <v>7.39</v>
          </cell>
        </row>
        <row r="8">
          <cell r="F8">
            <v>9.59</v>
          </cell>
          <cell r="G8">
            <v>9.49</v>
          </cell>
          <cell r="H8">
            <v>9.3000000000000007</v>
          </cell>
        </row>
        <row r="9">
          <cell r="F9">
            <v>10.91</v>
          </cell>
          <cell r="G9">
            <v>10.8</v>
          </cell>
          <cell r="H9">
            <v>10.58</v>
          </cell>
        </row>
        <row r="10">
          <cell r="F10">
            <v>12.81</v>
          </cell>
          <cell r="G10">
            <v>12.68</v>
          </cell>
          <cell r="H10">
            <v>12.43</v>
          </cell>
        </row>
        <row r="11">
          <cell r="F11">
            <v>12.81</v>
          </cell>
          <cell r="G11">
            <v>12.68</v>
          </cell>
          <cell r="H11">
            <v>12.43</v>
          </cell>
        </row>
      </sheetData>
      <sheetData sheetId="2">
        <row r="6">
          <cell r="G6">
            <v>7.45</v>
          </cell>
          <cell r="H6">
            <v>7.3</v>
          </cell>
        </row>
        <row r="8">
          <cell r="F8">
            <v>9.73</v>
          </cell>
          <cell r="G8">
            <v>9.6300000000000008</v>
          </cell>
          <cell r="H8">
            <v>9.44</v>
          </cell>
        </row>
        <row r="9">
          <cell r="F9">
            <v>11.07</v>
          </cell>
          <cell r="G9">
            <v>10.96</v>
          </cell>
          <cell r="H9">
            <v>10.74</v>
          </cell>
        </row>
        <row r="10">
          <cell r="F10">
            <v>13</v>
          </cell>
          <cell r="G10">
            <v>12.87</v>
          </cell>
          <cell r="H10">
            <v>12.61</v>
          </cell>
        </row>
        <row r="11">
          <cell r="F11">
            <v>13</v>
          </cell>
          <cell r="G11">
            <v>12.87</v>
          </cell>
          <cell r="H11">
            <v>12.61</v>
          </cell>
        </row>
      </sheetData>
      <sheetData sheetId="3">
        <row r="6">
          <cell r="F6">
            <v>7.05</v>
          </cell>
          <cell r="G6">
            <v>6.98</v>
          </cell>
          <cell r="H6">
            <v>6.84</v>
          </cell>
        </row>
        <row r="7">
          <cell r="F7">
            <v>7.2</v>
          </cell>
          <cell r="G7">
            <v>7.13</v>
          </cell>
          <cell r="H7">
            <v>6.99</v>
          </cell>
        </row>
        <row r="8">
          <cell r="F8">
            <v>9</v>
          </cell>
          <cell r="G8">
            <v>8.91</v>
          </cell>
          <cell r="H8">
            <v>8.73</v>
          </cell>
        </row>
        <row r="9">
          <cell r="F9">
            <v>10.15</v>
          </cell>
          <cell r="G9">
            <v>10.050000000000001</v>
          </cell>
          <cell r="H9">
            <v>9.85</v>
          </cell>
        </row>
        <row r="10">
          <cell r="F10">
            <v>11.82</v>
          </cell>
          <cell r="G10">
            <v>11.7</v>
          </cell>
          <cell r="H10">
            <v>11.47</v>
          </cell>
        </row>
        <row r="11">
          <cell r="F11">
            <v>11.82</v>
          </cell>
          <cell r="G11">
            <v>11.7</v>
          </cell>
          <cell r="H11">
            <v>11.47</v>
          </cell>
        </row>
      </sheetData>
      <sheetData sheetId="4">
        <row r="6">
          <cell r="F6">
            <v>7.05</v>
          </cell>
          <cell r="G6">
            <v>6.98</v>
          </cell>
          <cell r="H6">
            <v>6.84</v>
          </cell>
        </row>
        <row r="7">
          <cell r="F7">
            <v>7.2</v>
          </cell>
          <cell r="G7">
            <v>7.13</v>
          </cell>
          <cell r="H7">
            <v>6.99</v>
          </cell>
        </row>
        <row r="8">
          <cell r="F8">
            <v>9</v>
          </cell>
          <cell r="G8">
            <v>8.91</v>
          </cell>
          <cell r="H8">
            <v>8.73</v>
          </cell>
        </row>
        <row r="9">
          <cell r="F9">
            <v>10.15</v>
          </cell>
          <cell r="G9">
            <v>10.050000000000001</v>
          </cell>
          <cell r="H9">
            <v>9.85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eige Projection (2)"/>
      <sheetName val="Greige Projection"/>
      <sheetName val="Greige Projection (3)"/>
      <sheetName val="CS-135gsm flannel"/>
      <sheetName val="ID-135gsm flannel "/>
    </sheetNames>
    <sheetDataSet>
      <sheetData sheetId="0"/>
      <sheetData sheetId="1"/>
      <sheetData sheetId="2"/>
      <sheetData sheetId="3"/>
      <sheetData sheetId="4">
        <row r="6">
          <cell r="F6">
            <v>7.05</v>
          </cell>
          <cell r="G6">
            <v>6.98</v>
          </cell>
        </row>
        <row r="7">
          <cell r="F7">
            <v>7.2</v>
          </cell>
          <cell r="G7">
            <v>7.13</v>
          </cell>
        </row>
        <row r="8">
          <cell r="F8">
            <v>9</v>
          </cell>
          <cell r="G8">
            <v>8.91</v>
          </cell>
        </row>
        <row r="9">
          <cell r="F9">
            <v>10.15</v>
          </cell>
          <cell r="G9">
            <v>10.050000000000001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 Price"/>
      <sheetName val="Ecom Sales Rep Report"/>
      <sheetName val="AMZ #1"/>
      <sheetName val="Macys #2"/>
      <sheetName val="TGT #3"/>
      <sheetName val="JCP #4"/>
      <sheetName val="Kohls #5"/>
      <sheetName val="PAK 01-22-2026"/>
      <sheetName val="TN-160gsm flannel"/>
      <sheetName val="20th Jan 25"/>
      <sheetName val="Greige Projection 2025"/>
      <sheetName val="TN-160gsm Chase Cost 09-09"/>
      <sheetName val="2024 Buy Plan"/>
      <sheetName val="Jatin 10-26-23 chase order"/>
      <sheetName val="Units by size with cost "/>
      <sheetName val="Qty Breakdown"/>
      <sheetName val="TN-150gsm-4pcs sheet set "/>
      <sheetName val="WR-TN-160gsm-4pcs sheet 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F6">
            <v>7.38</v>
          </cell>
          <cell r="G6">
            <v>7.31</v>
          </cell>
        </row>
        <row r="7">
          <cell r="F7">
            <v>7.62</v>
          </cell>
          <cell r="G7">
            <v>7.54</v>
          </cell>
        </row>
        <row r="8">
          <cell r="F8">
            <v>9.59</v>
          </cell>
          <cell r="G8">
            <v>9.49</v>
          </cell>
        </row>
        <row r="9">
          <cell r="F9">
            <v>10.91</v>
          </cell>
          <cell r="G9">
            <v>10.8</v>
          </cell>
        </row>
        <row r="10">
          <cell r="F10">
            <v>12.81</v>
          </cell>
          <cell r="G10">
            <v>12.68</v>
          </cell>
        </row>
        <row r="11">
          <cell r="F11">
            <v>12.81</v>
          </cell>
          <cell r="G11">
            <v>12.68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 Price"/>
      <sheetName val="Ecom Sales Rep Report"/>
      <sheetName val="AMZ #1"/>
      <sheetName val="Macys #2"/>
      <sheetName val="JCP #3"/>
      <sheetName val="Kohls #4"/>
      <sheetName val="TGT #5"/>
      <sheetName val="IND 01-21-2026"/>
      <sheetName val="PAK 01-22-2026"/>
      <sheetName val="WR-160gsm flannel"/>
      <sheetName val="IND 01-20-2025"/>
      <sheetName val="Summary "/>
      <sheetName val="cost"/>
      <sheetName val=" Bed Bath &amp; Beyond"/>
      <sheetName val="price 07-19-202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G6">
            <v>7.45</v>
          </cell>
        </row>
        <row r="8">
          <cell r="F8">
            <v>9.73</v>
          </cell>
          <cell r="G8">
            <v>9.6300000000000008</v>
          </cell>
        </row>
        <row r="9">
          <cell r="F9">
            <v>11.07</v>
          </cell>
          <cell r="G9">
            <v>10.96</v>
          </cell>
        </row>
        <row r="10">
          <cell r="F10">
            <v>13</v>
          </cell>
          <cell r="G10">
            <v>12.87</v>
          </cell>
        </row>
        <row r="11">
          <cell r="F11">
            <v>13</v>
          </cell>
          <cell r="G11">
            <v>12.87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eige Projection"/>
      <sheetName val="Summary_to order qty"/>
      <sheetName val="order qty_item level"/>
      <sheetName val="PAK 2025"/>
      <sheetName val="IND 2025"/>
      <sheetName val="TN-160gsm flannel"/>
      <sheetName val="WR-160gsm flannel"/>
      <sheetName val="CS-135gsm flannel"/>
      <sheetName val="ID-135gsm flannel "/>
      <sheetName val="BR-160gsm flannel"/>
    </sheetNames>
    <sheetDataSet>
      <sheetData sheetId="0"/>
      <sheetData sheetId="1"/>
      <sheetData sheetId="2"/>
      <sheetData sheetId="3">
        <row r="3">
          <cell r="O3">
            <v>7.48</v>
          </cell>
        </row>
        <row r="4">
          <cell r="O4">
            <v>7.64</v>
          </cell>
        </row>
        <row r="5">
          <cell r="O5">
            <v>9.5399999999999991</v>
          </cell>
        </row>
        <row r="6">
          <cell r="O6">
            <v>10.76</v>
          </cell>
        </row>
        <row r="9">
          <cell r="O9">
            <v>7.7168000000000001</v>
          </cell>
        </row>
        <row r="10">
          <cell r="O10">
            <v>7.9606000000000003</v>
          </cell>
        </row>
        <row r="11">
          <cell r="O11">
            <v>10.016999999999999</v>
          </cell>
        </row>
        <row r="12">
          <cell r="O12">
            <v>11.395</v>
          </cell>
        </row>
        <row r="13">
          <cell r="O13">
            <v>13.3878</v>
          </cell>
        </row>
        <row r="14">
          <cell r="O14">
            <v>13.3878</v>
          </cell>
        </row>
        <row r="17">
          <cell r="O17">
            <v>7.8567999999999998</v>
          </cell>
        </row>
        <row r="18">
          <cell r="O18">
            <v>10.157</v>
          </cell>
        </row>
        <row r="19">
          <cell r="O19">
            <v>11.555</v>
          </cell>
        </row>
        <row r="20">
          <cell r="O20">
            <v>13.5678</v>
          </cell>
        </row>
        <row r="21">
          <cell r="O21">
            <v>13.5678</v>
          </cell>
        </row>
        <row r="24">
          <cell r="O24">
            <v>7.48</v>
          </cell>
        </row>
        <row r="25">
          <cell r="O25">
            <v>7.64</v>
          </cell>
        </row>
        <row r="26">
          <cell r="O26">
            <v>9.5399999999999991</v>
          </cell>
        </row>
        <row r="27">
          <cell r="O27">
            <v>10.76</v>
          </cell>
        </row>
        <row r="28">
          <cell r="O28">
            <v>12.54</v>
          </cell>
        </row>
        <row r="29">
          <cell r="O29">
            <v>12.54</v>
          </cell>
        </row>
        <row r="32">
          <cell r="O32">
            <v>10.664849999999999</v>
          </cell>
        </row>
        <row r="33">
          <cell r="O33">
            <v>12.13275</v>
          </cell>
        </row>
        <row r="34">
          <cell r="O34">
            <v>14.24619</v>
          </cell>
        </row>
        <row r="35">
          <cell r="O35">
            <v>14.24619</v>
          </cell>
        </row>
      </sheetData>
      <sheetData sheetId="4">
        <row r="3">
          <cell r="E3">
            <v>7.1</v>
          </cell>
        </row>
        <row r="4">
          <cell r="E4">
            <v>7.35</v>
          </cell>
        </row>
        <row r="5">
          <cell r="E5">
            <v>9</v>
          </cell>
        </row>
        <row r="6">
          <cell r="E6">
            <v>9.9499999999999993</v>
          </cell>
        </row>
        <row r="7">
          <cell r="E7">
            <v>11.75</v>
          </cell>
        </row>
        <row r="8">
          <cell r="E8">
            <v>11.95</v>
          </cell>
        </row>
        <row r="11">
          <cell r="E11">
            <v>6.9</v>
          </cell>
        </row>
        <row r="12">
          <cell r="E12">
            <v>7.15</v>
          </cell>
        </row>
        <row r="13">
          <cell r="E13">
            <v>8.8000000000000007</v>
          </cell>
        </row>
        <row r="14">
          <cell r="E14">
            <v>9.75</v>
          </cell>
        </row>
        <row r="17">
          <cell r="E17">
            <v>10.15</v>
          </cell>
        </row>
        <row r="18">
          <cell r="E18">
            <v>11.1</v>
          </cell>
        </row>
        <row r="19">
          <cell r="E19">
            <v>13.05</v>
          </cell>
        </row>
        <row r="20">
          <cell r="E20">
            <v>13.25</v>
          </cell>
        </row>
        <row r="23">
          <cell r="E23">
            <v>7.35</v>
          </cell>
        </row>
        <row r="24">
          <cell r="E24">
            <v>7.65</v>
          </cell>
        </row>
        <row r="25">
          <cell r="E25">
            <v>9.4499999999999993</v>
          </cell>
        </row>
        <row r="26">
          <cell r="E26">
            <v>10.45</v>
          </cell>
        </row>
        <row r="27">
          <cell r="E27">
            <v>12.3</v>
          </cell>
        </row>
        <row r="28">
          <cell r="E28">
            <v>12.5</v>
          </cell>
        </row>
        <row r="31">
          <cell r="E31">
            <v>7.5</v>
          </cell>
        </row>
        <row r="32">
          <cell r="E32">
            <v>9.65</v>
          </cell>
        </row>
        <row r="33">
          <cell r="E33">
            <v>10.65</v>
          </cell>
        </row>
        <row r="34">
          <cell r="E34">
            <v>12.5</v>
          </cell>
        </row>
        <row r="35">
          <cell r="E35">
            <v>12.7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eige Projection"/>
      <sheetName val="TN-160gsm flannel"/>
      <sheetName val="WR-160gsm flannel"/>
      <sheetName val="CS-135gsm flannel"/>
      <sheetName val="ID-135gsm flannel "/>
      <sheetName val="BR-160gsm flannel"/>
    </sheetNames>
    <sheetDataSet>
      <sheetData sheetId="0"/>
      <sheetData sheetId="1">
        <row r="6">
          <cell r="G6">
            <v>7.28</v>
          </cell>
        </row>
        <row r="7">
          <cell r="G7">
            <v>7.51</v>
          </cell>
        </row>
        <row r="8">
          <cell r="G8">
            <v>9.4499999999999993</v>
          </cell>
        </row>
        <row r="9">
          <cell r="G9">
            <v>10.75</v>
          </cell>
        </row>
        <row r="10">
          <cell r="G10">
            <v>12.63</v>
          </cell>
        </row>
        <row r="11">
          <cell r="G11">
            <v>12.63</v>
          </cell>
        </row>
      </sheetData>
      <sheetData sheetId="2">
        <row r="6">
          <cell r="G6">
            <v>7.42</v>
          </cell>
        </row>
        <row r="8">
          <cell r="G8">
            <v>9.59</v>
          </cell>
        </row>
        <row r="9">
          <cell r="G9">
            <v>10.91</v>
          </cell>
        </row>
        <row r="10">
          <cell r="G10">
            <v>12.81</v>
          </cell>
        </row>
        <row r="11">
          <cell r="G11">
            <v>12.81</v>
          </cell>
        </row>
      </sheetData>
      <sheetData sheetId="3">
        <row r="6">
          <cell r="G6">
            <v>6.98</v>
          </cell>
        </row>
        <row r="7">
          <cell r="G7">
            <v>7.13</v>
          </cell>
        </row>
        <row r="8">
          <cell r="G8">
            <v>8.9</v>
          </cell>
        </row>
        <row r="9">
          <cell r="G9">
            <v>10.050000000000001</v>
          </cell>
        </row>
        <row r="10">
          <cell r="G10">
            <v>11.7</v>
          </cell>
        </row>
        <row r="11">
          <cell r="G11">
            <v>11.7</v>
          </cell>
        </row>
      </sheetData>
      <sheetData sheetId="4">
        <row r="6">
          <cell r="G6">
            <v>6.98</v>
          </cell>
        </row>
        <row r="7">
          <cell r="G7">
            <v>7.13</v>
          </cell>
        </row>
        <row r="8">
          <cell r="G8">
            <v>8.9</v>
          </cell>
        </row>
        <row r="9">
          <cell r="G9">
            <v>10.050000000000001</v>
          </cell>
        </row>
      </sheetData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or 2023"/>
      <sheetName val="POS"/>
      <sheetName val="ASP"/>
      <sheetName val="AMZ INV"/>
      <sheetName val="PO"/>
      <sheetName val="Sheet1"/>
    </sheetNames>
    <sheetDataSet>
      <sheetData sheetId="0"/>
      <sheetData sheetId="1">
        <row r="1">
          <cell r="H1" t="str">
            <v>2022POS</v>
          </cell>
          <cell r="BJ1" t="str">
            <v>2023POS forecast</v>
          </cell>
        </row>
        <row r="2">
          <cell r="H2">
            <v>44562</v>
          </cell>
          <cell r="I2">
            <v>44569</v>
          </cell>
          <cell r="J2">
            <v>44576</v>
          </cell>
          <cell r="K2">
            <v>44583</v>
          </cell>
          <cell r="L2">
            <v>44590</v>
          </cell>
          <cell r="M2">
            <v>44597</v>
          </cell>
          <cell r="N2">
            <v>44604</v>
          </cell>
          <cell r="O2">
            <v>44611</v>
          </cell>
          <cell r="P2">
            <v>44618</v>
          </cell>
          <cell r="Q2">
            <v>44625</v>
          </cell>
          <cell r="R2">
            <v>44632</v>
          </cell>
          <cell r="S2">
            <v>44639</v>
          </cell>
          <cell r="T2">
            <v>44646</v>
          </cell>
          <cell r="U2">
            <v>44653</v>
          </cell>
          <cell r="V2">
            <v>44660</v>
          </cell>
          <cell r="W2">
            <v>44667</v>
          </cell>
          <cell r="X2">
            <v>44674</v>
          </cell>
          <cell r="Y2">
            <v>44681</v>
          </cell>
          <cell r="Z2">
            <v>44688</v>
          </cell>
          <cell r="AA2">
            <v>44695</v>
          </cell>
          <cell r="AB2">
            <v>44702</v>
          </cell>
          <cell r="AC2">
            <v>44709</v>
          </cell>
          <cell r="AD2">
            <v>44716</v>
          </cell>
          <cell r="AE2">
            <v>44723</v>
          </cell>
          <cell r="AF2">
            <v>44730</v>
          </cell>
          <cell r="AG2">
            <v>44737</v>
          </cell>
          <cell r="AH2">
            <v>44744</v>
          </cell>
          <cell r="AI2">
            <v>44751</v>
          </cell>
          <cell r="AJ2">
            <v>44758</v>
          </cell>
          <cell r="AK2">
            <v>44765</v>
          </cell>
          <cell r="AL2">
            <v>44772</v>
          </cell>
          <cell r="AM2">
            <v>44779</v>
          </cell>
          <cell r="AN2">
            <v>44786</v>
          </cell>
          <cell r="AO2">
            <v>44793</v>
          </cell>
          <cell r="AP2">
            <v>44800</v>
          </cell>
          <cell r="AQ2">
            <v>44807</v>
          </cell>
          <cell r="AR2">
            <v>44814</v>
          </cell>
          <cell r="AS2">
            <v>44821</v>
          </cell>
          <cell r="AT2">
            <v>44828</v>
          </cell>
          <cell r="AU2">
            <v>44835</v>
          </cell>
          <cell r="AV2">
            <v>44842</v>
          </cell>
          <cell r="AW2">
            <v>44849</v>
          </cell>
          <cell r="AX2">
            <v>44856</v>
          </cell>
          <cell r="AY2">
            <v>44863</v>
          </cell>
          <cell r="AZ2">
            <v>44870</v>
          </cell>
          <cell r="BA2">
            <v>44877</v>
          </cell>
          <cell r="BB2">
            <v>44884</v>
          </cell>
          <cell r="BC2">
            <v>44891</v>
          </cell>
          <cell r="BD2">
            <v>44898</v>
          </cell>
          <cell r="BE2">
            <v>44905</v>
          </cell>
          <cell r="BF2">
            <v>44912</v>
          </cell>
          <cell r="BG2">
            <v>44919</v>
          </cell>
          <cell r="BH2">
            <v>44926</v>
          </cell>
          <cell r="BI2">
            <v>44933</v>
          </cell>
          <cell r="BJ2">
            <v>44940</v>
          </cell>
          <cell r="BK2">
            <v>44947</v>
          </cell>
          <cell r="BL2">
            <v>44954</v>
          </cell>
          <cell r="BM2">
            <v>44961</v>
          </cell>
          <cell r="BN2">
            <v>44968</v>
          </cell>
          <cell r="BO2">
            <v>44975</v>
          </cell>
          <cell r="BP2">
            <v>44982</v>
          </cell>
          <cell r="BQ2">
            <v>44989</v>
          </cell>
          <cell r="BR2">
            <v>44996</v>
          </cell>
          <cell r="BS2">
            <v>45003</v>
          </cell>
          <cell r="BT2">
            <v>45010</v>
          </cell>
          <cell r="BU2">
            <v>45017</v>
          </cell>
          <cell r="BV2">
            <v>45024</v>
          </cell>
          <cell r="BW2">
            <v>45031</v>
          </cell>
          <cell r="BX2">
            <v>45038</v>
          </cell>
          <cell r="BY2">
            <v>45045</v>
          </cell>
          <cell r="BZ2">
            <v>45052</v>
          </cell>
          <cell r="CA2">
            <v>45059</v>
          </cell>
          <cell r="CB2">
            <v>45066</v>
          </cell>
          <cell r="CC2">
            <v>45073</v>
          </cell>
          <cell r="CD2">
            <v>45080</v>
          </cell>
          <cell r="CE2">
            <v>45087</v>
          </cell>
          <cell r="CF2">
            <v>45094</v>
          </cell>
          <cell r="CG2">
            <v>45101</v>
          </cell>
          <cell r="CH2">
            <v>45108</v>
          </cell>
          <cell r="CI2">
            <v>45115</v>
          </cell>
          <cell r="CJ2">
            <v>45122</v>
          </cell>
          <cell r="CK2">
            <v>45129</v>
          </cell>
          <cell r="CL2">
            <v>45136</v>
          </cell>
          <cell r="CM2">
            <v>45143</v>
          </cell>
          <cell r="CN2">
            <v>45150</v>
          </cell>
          <cell r="CO2">
            <v>45157</v>
          </cell>
          <cell r="CP2">
            <v>45164</v>
          </cell>
          <cell r="CQ2">
            <v>45171</v>
          </cell>
          <cell r="CR2">
            <v>45178</v>
          </cell>
          <cell r="CS2">
            <v>45185</v>
          </cell>
          <cell r="CT2">
            <v>45192</v>
          </cell>
          <cell r="CU2">
            <v>45199</v>
          </cell>
          <cell r="CV2">
            <v>45206</v>
          </cell>
          <cell r="CW2">
            <v>45213</v>
          </cell>
          <cell r="CX2">
            <v>45220</v>
          </cell>
          <cell r="CY2">
            <v>45227</v>
          </cell>
          <cell r="CZ2">
            <v>45234</v>
          </cell>
          <cell r="DA2">
            <v>45241</v>
          </cell>
          <cell r="DB2">
            <v>45248</v>
          </cell>
          <cell r="DC2">
            <v>45255</v>
          </cell>
          <cell r="DD2">
            <v>45262</v>
          </cell>
          <cell r="DE2">
            <v>45269</v>
          </cell>
          <cell r="DF2">
            <v>45276</v>
          </cell>
          <cell r="DG2">
            <v>45283</v>
          </cell>
          <cell r="DI2" t="str">
            <v>2022 POS</v>
          </cell>
        </row>
        <row r="3">
          <cell r="F3" t="str">
            <v>Item Num</v>
          </cell>
          <cell r="G3" t="str">
            <v>Code</v>
          </cell>
          <cell r="H3" t="str">
            <v>202149</v>
          </cell>
          <cell r="I3" t="str">
            <v>202150</v>
          </cell>
          <cell r="J3" t="str">
            <v>202151</v>
          </cell>
          <cell r="K3" t="str">
            <v>202152</v>
          </cell>
          <cell r="L3" t="str">
            <v>202201</v>
          </cell>
          <cell r="M3" t="str">
            <v>202202</v>
          </cell>
          <cell r="N3" t="str">
            <v>202203</v>
          </cell>
          <cell r="O3" t="str">
            <v>202204</v>
          </cell>
          <cell r="P3" t="str">
            <v>202205</v>
          </cell>
          <cell r="Q3" t="str">
            <v>202206</v>
          </cell>
          <cell r="R3" t="str">
            <v>202207</v>
          </cell>
          <cell r="S3" t="str">
            <v>202208</v>
          </cell>
          <cell r="T3" t="str">
            <v>202209</v>
          </cell>
          <cell r="U3" t="str">
            <v>202210</v>
          </cell>
          <cell r="V3" t="str">
            <v>202211</v>
          </cell>
          <cell r="W3" t="str">
            <v>202212</v>
          </cell>
          <cell r="X3" t="str">
            <v>202213</v>
          </cell>
          <cell r="Y3" t="str">
            <v>202214</v>
          </cell>
          <cell r="Z3" t="str">
            <v>202215</v>
          </cell>
          <cell r="AA3" t="str">
            <v>202216</v>
          </cell>
          <cell r="AB3" t="str">
            <v>202217</v>
          </cell>
          <cell r="AC3" t="str">
            <v>202218</v>
          </cell>
          <cell r="AD3" t="str">
            <v>202219</v>
          </cell>
          <cell r="AE3" t="str">
            <v>202220</v>
          </cell>
          <cell r="AF3" t="str">
            <v>202221</v>
          </cell>
          <cell r="AG3" t="str">
            <v>202222</v>
          </cell>
          <cell r="AH3" t="str">
            <v>202223</v>
          </cell>
          <cell r="AI3" t="str">
            <v>202224</v>
          </cell>
          <cell r="AJ3" t="str">
            <v>202225</v>
          </cell>
          <cell r="AK3" t="str">
            <v>202226</v>
          </cell>
          <cell r="AL3" t="str">
            <v>202227</v>
          </cell>
          <cell r="AM3" t="str">
            <v>202228</v>
          </cell>
          <cell r="AN3" t="str">
            <v>202229</v>
          </cell>
          <cell r="AO3" t="str">
            <v>202230</v>
          </cell>
          <cell r="AP3" t="str">
            <v>202231</v>
          </cell>
          <cell r="AQ3" t="str">
            <v>202232</v>
          </cell>
          <cell r="AR3" t="str">
            <v>202233</v>
          </cell>
          <cell r="AS3" t="str">
            <v>202234</v>
          </cell>
          <cell r="AT3" t="str">
            <v>202235</v>
          </cell>
          <cell r="AU3" t="str">
            <v>202236</v>
          </cell>
          <cell r="AV3" t="str">
            <v>202237</v>
          </cell>
          <cell r="AW3" t="str">
            <v>202238</v>
          </cell>
          <cell r="AX3" t="str">
            <v>202239</v>
          </cell>
          <cell r="AY3" t="str">
            <v>202240</v>
          </cell>
          <cell r="AZ3" t="str">
            <v>202241</v>
          </cell>
          <cell r="BA3" t="str">
            <v>202242</v>
          </cell>
          <cell r="BB3" t="str">
            <v>202243</v>
          </cell>
          <cell r="BC3" t="str">
            <v>202244</v>
          </cell>
          <cell r="BD3" t="str">
            <v>202245</v>
          </cell>
          <cell r="BE3" t="str">
            <v>202246</v>
          </cell>
          <cell r="BF3" t="str">
            <v>202247</v>
          </cell>
          <cell r="BG3" t="str">
            <v>202248</v>
          </cell>
          <cell r="BH3" t="str">
            <v>202249</v>
          </cell>
          <cell r="BI3" t="str">
            <v>202250</v>
          </cell>
          <cell r="BJ3" t="str">
            <v>202251</v>
          </cell>
          <cell r="BK3" t="str">
            <v>202252</v>
          </cell>
          <cell r="BL3" t="str">
            <v>202301</v>
          </cell>
          <cell r="BM3" t="str">
            <v>202302</v>
          </cell>
          <cell r="BN3" t="str">
            <v>202303</v>
          </cell>
          <cell r="BO3" t="str">
            <v>202304</v>
          </cell>
          <cell r="BP3" t="str">
            <v>202305</v>
          </cell>
          <cell r="BQ3" t="str">
            <v>202306</v>
          </cell>
          <cell r="BR3" t="str">
            <v>202307</v>
          </cell>
          <cell r="BS3" t="str">
            <v>202308</v>
          </cell>
          <cell r="BT3" t="str">
            <v>202309</v>
          </cell>
          <cell r="BU3" t="str">
            <v>202310</v>
          </cell>
          <cell r="BV3" t="str">
            <v>202311</v>
          </cell>
          <cell r="BW3" t="str">
            <v>202312</v>
          </cell>
          <cell r="BX3" t="str">
            <v>202313</v>
          </cell>
          <cell r="BY3" t="str">
            <v>202314</v>
          </cell>
          <cell r="BZ3" t="str">
            <v>202315</v>
          </cell>
          <cell r="CA3" t="str">
            <v>202316</v>
          </cell>
          <cell r="CB3" t="str">
            <v>202317</v>
          </cell>
          <cell r="CC3" t="str">
            <v>202318</v>
          </cell>
          <cell r="CD3" t="str">
            <v>202319</v>
          </cell>
          <cell r="CE3" t="str">
            <v>202320</v>
          </cell>
          <cell r="CF3" t="str">
            <v>202321</v>
          </cell>
          <cell r="CG3" t="str">
            <v>202322</v>
          </cell>
          <cell r="CH3" t="str">
            <v>202323</v>
          </cell>
          <cell r="CI3" t="str">
            <v>202324</v>
          </cell>
          <cell r="CJ3" t="str">
            <v>202325</v>
          </cell>
          <cell r="CK3" t="str">
            <v>202326</v>
          </cell>
          <cell r="CL3" t="str">
            <v>202327</v>
          </cell>
          <cell r="CM3" t="str">
            <v>202328</v>
          </cell>
          <cell r="CN3" t="str">
            <v>202329</v>
          </cell>
          <cell r="CO3" t="str">
            <v>202330</v>
          </cell>
          <cell r="CP3" t="str">
            <v>202331</v>
          </cell>
          <cell r="CQ3" t="str">
            <v>202332</v>
          </cell>
          <cell r="CR3" t="str">
            <v>202333</v>
          </cell>
          <cell r="CS3" t="str">
            <v>202334</v>
          </cell>
          <cell r="CT3" t="str">
            <v>202335</v>
          </cell>
          <cell r="CU3" t="str">
            <v>202336</v>
          </cell>
          <cell r="CV3" t="str">
            <v>202337</v>
          </cell>
          <cell r="CW3" t="str">
            <v>202338</v>
          </cell>
          <cell r="CX3" t="str">
            <v>202339</v>
          </cell>
          <cell r="CY3" t="str">
            <v>202340</v>
          </cell>
          <cell r="CZ3" t="str">
            <v>202341</v>
          </cell>
          <cell r="DA3" t="str">
            <v>202342</v>
          </cell>
          <cell r="DB3" t="str">
            <v>202343</v>
          </cell>
          <cell r="DC3" t="str">
            <v>202344</v>
          </cell>
          <cell r="DD3" t="str">
            <v>202345</v>
          </cell>
          <cell r="DE3" t="str">
            <v>202346</v>
          </cell>
          <cell r="DF3" t="str">
            <v>202347</v>
          </cell>
          <cell r="DG3" t="str">
            <v>202348</v>
          </cell>
          <cell r="DI3" t="str">
            <v>Jan</v>
          </cell>
          <cell r="DJ3" t="str">
            <v>Feb</v>
          </cell>
          <cell r="DK3" t="str">
            <v>Mar</v>
          </cell>
          <cell r="DL3" t="str">
            <v>Apr</v>
          </cell>
          <cell r="DM3" t="str">
            <v>May</v>
          </cell>
          <cell r="DN3" t="str">
            <v>Jun</v>
          </cell>
          <cell r="DO3" t="str">
            <v>Jul</v>
          </cell>
          <cell r="DP3" t="str">
            <v>Aug</v>
          </cell>
          <cell r="DQ3" t="str">
            <v>Sep</v>
          </cell>
          <cell r="DR3" t="str">
            <v>Oct</v>
          </cell>
          <cell r="DS3" t="str">
            <v>Nov</v>
          </cell>
          <cell r="DT3" t="str">
            <v>Dec</v>
          </cell>
          <cell r="DU3" t="str">
            <v>2022 Total</v>
          </cell>
          <cell r="DV3" t="str">
            <v>2023 Total</v>
          </cell>
          <cell r="DW3" t="str">
            <v>2024 Jan to May</v>
          </cell>
        </row>
        <row r="4">
          <cell r="F4" t="str">
            <v>CS20-0329</v>
          </cell>
          <cell r="G4" t="str">
            <v>ARB-</v>
          </cell>
          <cell r="H4">
            <v>5</v>
          </cell>
          <cell r="I4">
            <v>15</v>
          </cell>
          <cell r="J4">
            <v>11</v>
          </cell>
          <cell r="K4">
            <v>14</v>
          </cell>
          <cell r="L4">
            <v>5</v>
          </cell>
          <cell r="M4">
            <v>9</v>
          </cell>
          <cell r="N4">
            <v>4</v>
          </cell>
          <cell r="O4">
            <v>2</v>
          </cell>
          <cell r="P4">
            <v>0</v>
          </cell>
          <cell r="Q4">
            <v>0</v>
          </cell>
          <cell r="R4">
            <v>1</v>
          </cell>
          <cell r="S4">
            <v>0</v>
          </cell>
          <cell r="T4">
            <v>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1</v>
          </cell>
          <cell r="AE4">
            <v>0</v>
          </cell>
          <cell r="AF4">
            <v>3</v>
          </cell>
          <cell r="AG4">
            <v>2</v>
          </cell>
          <cell r="AH4">
            <v>0</v>
          </cell>
          <cell r="AI4">
            <v>1</v>
          </cell>
          <cell r="AJ4">
            <v>2</v>
          </cell>
          <cell r="AK4">
            <v>1</v>
          </cell>
          <cell r="AL4">
            <v>0</v>
          </cell>
          <cell r="AM4">
            <v>0</v>
          </cell>
          <cell r="AN4">
            <v>0</v>
          </cell>
          <cell r="AO4">
            <v>2</v>
          </cell>
          <cell r="AP4">
            <v>1</v>
          </cell>
          <cell r="AQ4">
            <v>1</v>
          </cell>
          <cell r="AR4">
            <v>0</v>
          </cell>
          <cell r="AS4">
            <v>2</v>
          </cell>
          <cell r="AT4">
            <v>1</v>
          </cell>
          <cell r="AU4">
            <v>6</v>
          </cell>
          <cell r="AV4">
            <v>2</v>
          </cell>
          <cell r="AW4">
            <v>7</v>
          </cell>
          <cell r="AX4">
            <v>1</v>
          </cell>
          <cell r="AY4">
            <v>3</v>
          </cell>
          <cell r="AZ4">
            <v>3</v>
          </cell>
          <cell r="BA4">
            <v>11</v>
          </cell>
          <cell r="BB4">
            <v>28</v>
          </cell>
          <cell r="BC4">
            <v>9</v>
          </cell>
          <cell r="BD4">
            <v>13</v>
          </cell>
          <cell r="BE4">
            <v>18</v>
          </cell>
          <cell r="BF4">
            <v>15</v>
          </cell>
          <cell r="BG4">
            <v>5</v>
          </cell>
          <cell r="BH4">
            <v>8</v>
          </cell>
          <cell r="BI4">
            <v>8</v>
          </cell>
          <cell r="BJ4">
            <v>8</v>
          </cell>
          <cell r="BK4">
            <v>8</v>
          </cell>
          <cell r="BL4">
            <v>5</v>
          </cell>
          <cell r="BM4">
            <v>2.1</v>
          </cell>
          <cell r="BN4">
            <v>2</v>
          </cell>
          <cell r="BO4">
            <v>2</v>
          </cell>
          <cell r="BP4">
            <v>2</v>
          </cell>
          <cell r="BQ4">
            <v>2</v>
          </cell>
          <cell r="BR4">
            <v>2</v>
          </cell>
          <cell r="BS4">
            <v>2</v>
          </cell>
          <cell r="BT4">
            <v>2</v>
          </cell>
          <cell r="BU4">
            <v>2</v>
          </cell>
          <cell r="BV4">
            <v>2</v>
          </cell>
          <cell r="BW4">
            <v>2</v>
          </cell>
          <cell r="BX4">
            <v>2</v>
          </cell>
          <cell r="BY4">
            <v>2</v>
          </cell>
          <cell r="BZ4">
            <v>2</v>
          </cell>
          <cell r="CA4">
            <v>2</v>
          </cell>
          <cell r="CB4">
            <v>2</v>
          </cell>
          <cell r="CC4">
            <v>2</v>
          </cell>
          <cell r="CD4">
            <v>2</v>
          </cell>
          <cell r="CE4">
            <v>2</v>
          </cell>
          <cell r="CF4">
            <v>2</v>
          </cell>
          <cell r="CG4">
            <v>2</v>
          </cell>
          <cell r="CH4">
            <v>2</v>
          </cell>
          <cell r="CI4">
            <v>1</v>
          </cell>
          <cell r="CJ4">
            <v>1</v>
          </cell>
          <cell r="CK4">
            <v>1</v>
          </cell>
          <cell r="CL4">
            <v>1</v>
          </cell>
          <cell r="CM4">
            <v>2</v>
          </cell>
          <cell r="CN4">
            <v>2</v>
          </cell>
          <cell r="CO4">
            <v>2</v>
          </cell>
          <cell r="CP4">
            <v>2</v>
          </cell>
          <cell r="CQ4">
            <v>1</v>
          </cell>
          <cell r="CR4">
            <v>3</v>
          </cell>
          <cell r="CS4">
            <v>1</v>
          </cell>
          <cell r="CT4">
            <v>4</v>
          </cell>
          <cell r="CU4">
            <v>3</v>
          </cell>
          <cell r="CV4">
            <v>3</v>
          </cell>
          <cell r="CW4">
            <v>3</v>
          </cell>
          <cell r="CX4">
            <v>3</v>
          </cell>
          <cell r="CY4">
            <v>3</v>
          </cell>
          <cell r="CZ4">
            <v>10</v>
          </cell>
          <cell r="DA4">
            <v>18</v>
          </cell>
          <cell r="DB4">
            <v>16</v>
          </cell>
          <cell r="DC4">
            <v>26</v>
          </cell>
          <cell r="DD4">
            <v>29</v>
          </cell>
          <cell r="DE4">
            <v>22</v>
          </cell>
          <cell r="DF4">
            <v>12</v>
          </cell>
          <cell r="DG4">
            <v>9</v>
          </cell>
          <cell r="DI4">
            <v>47.142857142857103</v>
          </cell>
          <cell r="DJ4">
            <v>17.8571428571429</v>
          </cell>
          <cell r="DK4">
            <v>2.71428571428571</v>
          </cell>
          <cell r="DL4">
            <v>0.28571428571428598</v>
          </cell>
          <cell r="DM4">
            <v>1</v>
          </cell>
          <cell r="DN4">
            <v>6</v>
          </cell>
          <cell r="DO4">
            <v>4</v>
          </cell>
          <cell r="DP4">
            <v>2.71428571428571</v>
          </cell>
          <cell r="DQ4">
            <v>4.28571428571429</v>
          </cell>
          <cell r="DR4">
            <v>17.285714285714299</v>
          </cell>
          <cell r="DS4">
            <v>50.142857142857103</v>
          </cell>
          <cell r="DT4">
            <v>54.714285714285701</v>
          </cell>
          <cell r="DU4">
            <v>208.142857142857</v>
          </cell>
          <cell r="DV4">
            <v>260.70714285714303</v>
          </cell>
          <cell r="DW4">
            <v>72.1357142857143</v>
          </cell>
        </row>
        <row r="5">
          <cell r="F5" t="str">
            <v>CS20-0330</v>
          </cell>
          <cell r="G5" t="str">
            <v>ARB</v>
          </cell>
          <cell r="H5">
            <v>6</v>
          </cell>
          <cell r="I5">
            <v>9</v>
          </cell>
          <cell r="J5">
            <v>6</v>
          </cell>
          <cell r="K5">
            <v>7</v>
          </cell>
          <cell r="L5">
            <v>7</v>
          </cell>
          <cell r="M5">
            <v>0</v>
          </cell>
          <cell r="N5">
            <v>2</v>
          </cell>
          <cell r="O5">
            <v>4</v>
          </cell>
          <cell r="P5">
            <v>0</v>
          </cell>
          <cell r="Q5">
            <v>1</v>
          </cell>
          <cell r="R5">
            <v>2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3</v>
          </cell>
          <cell r="X5">
            <v>0</v>
          </cell>
          <cell r="Y5">
            <v>2</v>
          </cell>
          <cell r="Z5">
            <v>0</v>
          </cell>
          <cell r="AA5">
            <v>0</v>
          </cell>
          <cell r="AB5">
            <v>1</v>
          </cell>
          <cell r="AC5">
            <v>0</v>
          </cell>
          <cell r="AD5">
            <v>0</v>
          </cell>
          <cell r="AE5">
            <v>1</v>
          </cell>
          <cell r="AF5">
            <v>0</v>
          </cell>
          <cell r="AG5">
            <v>0</v>
          </cell>
          <cell r="AH5">
            <v>3</v>
          </cell>
          <cell r="AI5">
            <v>0</v>
          </cell>
          <cell r="AJ5">
            <v>1</v>
          </cell>
          <cell r="AK5">
            <v>0</v>
          </cell>
          <cell r="AL5">
            <v>2</v>
          </cell>
          <cell r="AM5">
            <v>1</v>
          </cell>
          <cell r="AN5">
            <v>2</v>
          </cell>
          <cell r="AO5">
            <v>0</v>
          </cell>
          <cell r="AP5">
            <v>2</v>
          </cell>
          <cell r="AQ5">
            <v>7</v>
          </cell>
          <cell r="AR5">
            <v>12</v>
          </cell>
          <cell r="AS5">
            <v>4</v>
          </cell>
          <cell r="AT5">
            <v>2</v>
          </cell>
          <cell r="AU5">
            <v>3</v>
          </cell>
          <cell r="AV5">
            <v>2</v>
          </cell>
          <cell r="AW5">
            <v>7</v>
          </cell>
          <cell r="AX5">
            <v>4</v>
          </cell>
          <cell r="AY5">
            <v>7</v>
          </cell>
          <cell r="AZ5">
            <v>9</v>
          </cell>
          <cell r="BA5">
            <v>13</v>
          </cell>
          <cell r="BB5">
            <v>15</v>
          </cell>
          <cell r="BC5">
            <v>12</v>
          </cell>
          <cell r="BD5">
            <v>3</v>
          </cell>
          <cell r="BE5">
            <v>18</v>
          </cell>
          <cell r="BF5">
            <v>14</v>
          </cell>
          <cell r="BG5">
            <v>6</v>
          </cell>
          <cell r="BH5">
            <v>9</v>
          </cell>
          <cell r="BI5">
            <v>2</v>
          </cell>
          <cell r="BJ5">
            <v>6</v>
          </cell>
          <cell r="BK5">
            <v>6</v>
          </cell>
          <cell r="BL5">
            <v>4</v>
          </cell>
          <cell r="BM5">
            <v>2.8</v>
          </cell>
          <cell r="BN5">
            <v>2.38</v>
          </cell>
          <cell r="BO5">
            <v>1.8129999999999999</v>
          </cell>
          <cell r="BP5">
            <v>1.8129999999999999</v>
          </cell>
          <cell r="BQ5">
            <v>1.0334099999999999</v>
          </cell>
          <cell r="BR5">
            <v>1.0334099999999999</v>
          </cell>
          <cell r="BS5">
            <v>1.0334099999999999</v>
          </cell>
          <cell r="BT5">
            <v>1.0334099999999999</v>
          </cell>
          <cell r="BU5">
            <v>1</v>
          </cell>
          <cell r="BV5">
            <v>1</v>
          </cell>
          <cell r="BW5">
            <v>1</v>
          </cell>
          <cell r="BX5">
            <v>1</v>
          </cell>
          <cell r="BY5">
            <v>1</v>
          </cell>
          <cell r="BZ5">
            <v>1</v>
          </cell>
          <cell r="CA5">
            <v>1</v>
          </cell>
          <cell r="CB5">
            <v>1</v>
          </cell>
          <cell r="CC5">
            <v>1</v>
          </cell>
          <cell r="CD5">
            <v>1</v>
          </cell>
          <cell r="CE5">
            <v>1</v>
          </cell>
          <cell r="CF5">
            <v>1</v>
          </cell>
          <cell r="CG5">
            <v>1</v>
          </cell>
          <cell r="CH5">
            <v>1</v>
          </cell>
          <cell r="CI5">
            <v>0.5</v>
          </cell>
          <cell r="CJ5">
            <v>0.5</v>
          </cell>
          <cell r="CK5">
            <v>0.5</v>
          </cell>
          <cell r="CL5">
            <v>0.5</v>
          </cell>
          <cell r="CM5">
            <v>1</v>
          </cell>
          <cell r="CN5">
            <v>1</v>
          </cell>
          <cell r="CO5">
            <v>1</v>
          </cell>
          <cell r="CP5">
            <v>1</v>
          </cell>
          <cell r="CQ5">
            <v>1</v>
          </cell>
          <cell r="CR5">
            <v>1</v>
          </cell>
          <cell r="CS5">
            <v>3</v>
          </cell>
          <cell r="CT5">
            <v>3</v>
          </cell>
          <cell r="CU5">
            <v>4</v>
          </cell>
          <cell r="CV5">
            <v>4</v>
          </cell>
          <cell r="CW5">
            <v>4</v>
          </cell>
          <cell r="CX5">
            <v>4</v>
          </cell>
          <cell r="CY5">
            <v>7</v>
          </cell>
          <cell r="CZ5">
            <v>14</v>
          </cell>
          <cell r="DA5">
            <v>10</v>
          </cell>
          <cell r="DB5">
            <v>11</v>
          </cell>
          <cell r="DC5">
            <v>34</v>
          </cell>
          <cell r="DD5">
            <v>30</v>
          </cell>
          <cell r="DE5">
            <v>22</v>
          </cell>
          <cell r="DF5">
            <v>12</v>
          </cell>
          <cell r="DG5">
            <v>7</v>
          </cell>
          <cell r="DI5">
            <v>31</v>
          </cell>
          <cell r="DJ5">
            <v>10</v>
          </cell>
          <cell r="DK5">
            <v>3</v>
          </cell>
          <cell r="DL5">
            <v>3.28571428571429</v>
          </cell>
          <cell r="DM5">
            <v>2.71428571428571</v>
          </cell>
          <cell r="DN5">
            <v>1</v>
          </cell>
          <cell r="DO5">
            <v>4.5714285714285703</v>
          </cell>
          <cell r="DP5">
            <v>5.8571428571428603</v>
          </cell>
          <cell r="DQ5">
            <v>25.571428571428601</v>
          </cell>
          <cell r="DR5">
            <v>19</v>
          </cell>
          <cell r="DS5">
            <v>49.571428571428598</v>
          </cell>
          <cell r="DT5">
            <v>45.714285714285701</v>
          </cell>
          <cell r="DU5">
            <v>201.28571428571399</v>
          </cell>
          <cell r="DV5">
            <v>232.22535428571399</v>
          </cell>
          <cell r="DW5">
            <v>49.939639999999997</v>
          </cell>
        </row>
        <row r="6">
          <cell r="F6" t="str">
            <v>CS20-0331</v>
          </cell>
          <cell r="G6" t="str">
            <v>ARB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6</v>
          </cell>
          <cell r="AP6">
            <v>0</v>
          </cell>
          <cell r="AQ6">
            <v>2</v>
          </cell>
          <cell r="AR6">
            <v>1</v>
          </cell>
          <cell r="AS6">
            <v>6</v>
          </cell>
          <cell r="AT6">
            <v>4</v>
          </cell>
          <cell r="AU6">
            <v>14</v>
          </cell>
          <cell r="AV6">
            <v>22</v>
          </cell>
          <cell r="AW6">
            <v>64</v>
          </cell>
          <cell r="AX6">
            <v>57</v>
          </cell>
          <cell r="AY6">
            <v>104</v>
          </cell>
          <cell r="AZ6">
            <v>81</v>
          </cell>
          <cell r="BA6">
            <v>64</v>
          </cell>
          <cell r="BB6">
            <v>78</v>
          </cell>
          <cell r="BC6">
            <v>114</v>
          </cell>
          <cell r="BD6">
            <v>126</v>
          </cell>
          <cell r="BE6">
            <v>97</v>
          </cell>
          <cell r="BF6">
            <v>85</v>
          </cell>
          <cell r="BG6">
            <v>53</v>
          </cell>
          <cell r="BH6">
            <v>38</v>
          </cell>
          <cell r="BI6">
            <v>38</v>
          </cell>
          <cell r="BJ6">
            <v>36</v>
          </cell>
          <cell r="BK6">
            <v>36</v>
          </cell>
          <cell r="BL6">
            <v>30</v>
          </cell>
          <cell r="BM6">
            <v>21</v>
          </cell>
          <cell r="BN6">
            <v>17.850000000000001</v>
          </cell>
          <cell r="BO6">
            <v>13.5975</v>
          </cell>
          <cell r="BP6">
            <v>13.5975</v>
          </cell>
          <cell r="BQ6">
            <v>7.7505750000000004</v>
          </cell>
          <cell r="BR6">
            <v>7.7505750000000004</v>
          </cell>
          <cell r="BS6">
            <v>7.7505750000000004</v>
          </cell>
          <cell r="BT6">
            <v>7.7505750000000004</v>
          </cell>
          <cell r="BU6">
            <v>6</v>
          </cell>
          <cell r="BV6">
            <v>6</v>
          </cell>
          <cell r="BW6">
            <v>6</v>
          </cell>
          <cell r="BX6">
            <v>6</v>
          </cell>
          <cell r="BY6">
            <v>6</v>
          </cell>
          <cell r="BZ6">
            <v>6</v>
          </cell>
          <cell r="CA6">
            <v>6</v>
          </cell>
          <cell r="CB6">
            <v>6</v>
          </cell>
          <cell r="CC6">
            <v>6</v>
          </cell>
          <cell r="CD6">
            <v>6</v>
          </cell>
          <cell r="CE6">
            <v>6</v>
          </cell>
          <cell r="CF6">
            <v>6</v>
          </cell>
          <cell r="CG6">
            <v>6</v>
          </cell>
          <cell r="CH6">
            <v>6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6</v>
          </cell>
          <cell r="CN6">
            <v>6</v>
          </cell>
          <cell r="CO6">
            <v>6</v>
          </cell>
          <cell r="CP6">
            <v>6</v>
          </cell>
          <cell r="CQ6">
            <v>6</v>
          </cell>
          <cell r="CR6">
            <v>12</v>
          </cell>
          <cell r="CS6">
            <v>15</v>
          </cell>
          <cell r="CT6">
            <v>15</v>
          </cell>
          <cell r="CU6">
            <v>30</v>
          </cell>
          <cell r="CV6">
            <v>30</v>
          </cell>
          <cell r="CW6">
            <v>30</v>
          </cell>
          <cell r="CX6">
            <v>30</v>
          </cell>
          <cell r="CY6">
            <v>30</v>
          </cell>
          <cell r="CZ6">
            <v>45</v>
          </cell>
          <cell r="DA6">
            <v>57</v>
          </cell>
          <cell r="DB6">
            <v>81</v>
          </cell>
          <cell r="DC6">
            <v>132</v>
          </cell>
          <cell r="DD6">
            <v>150</v>
          </cell>
          <cell r="DE6">
            <v>114</v>
          </cell>
          <cell r="DF6">
            <v>90</v>
          </cell>
          <cell r="DG6">
            <v>54</v>
          </cell>
          <cell r="DI6">
            <v>0</v>
          </cell>
          <cell r="DJ6">
            <v>0</v>
          </cell>
          <cell r="DK6">
            <v>1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6</v>
          </cell>
          <cell r="DQ6">
            <v>13</v>
          </cell>
          <cell r="DR6">
            <v>201.57142857142901</v>
          </cell>
          <cell r="DS6">
            <v>363.857142857143</v>
          </cell>
          <cell r="DT6">
            <v>399</v>
          </cell>
          <cell r="DU6">
            <v>984.42857142857099</v>
          </cell>
          <cell r="DV6">
            <v>1325.69015714286</v>
          </cell>
          <cell r="DW6">
            <v>336.975871428571</v>
          </cell>
        </row>
        <row r="7">
          <cell r="F7" t="str">
            <v>CS20-0332</v>
          </cell>
          <cell r="G7" t="str">
            <v>ARB</v>
          </cell>
          <cell r="H7">
            <v>-1</v>
          </cell>
          <cell r="I7">
            <v>1</v>
          </cell>
          <cell r="J7">
            <v>0</v>
          </cell>
          <cell r="K7">
            <v>0</v>
          </cell>
          <cell r="L7">
            <v>6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1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1</v>
          </cell>
          <cell r="AO7">
            <v>0</v>
          </cell>
          <cell r="AP7">
            <v>2</v>
          </cell>
          <cell r="AQ7">
            <v>1</v>
          </cell>
          <cell r="AR7">
            <v>4</v>
          </cell>
          <cell r="AS7">
            <v>1</v>
          </cell>
          <cell r="AT7">
            <v>2</v>
          </cell>
          <cell r="AU7">
            <v>7</v>
          </cell>
          <cell r="AV7">
            <v>13</v>
          </cell>
          <cell r="AW7">
            <v>20</v>
          </cell>
          <cell r="AX7">
            <v>9</v>
          </cell>
          <cell r="AY7">
            <v>28</v>
          </cell>
          <cell r="AZ7">
            <v>31</v>
          </cell>
          <cell r="BA7">
            <v>36</v>
          </cell>
          <cell r="BB7">
            <v>55</v>
          </cell>
          <cell r="BC7">
            <v>40</v>
          </cell>
          <cell r="BD7">
            <v>49</v>
          </cell>
          <cell r="BE7">
            <v>67</v>
          </cell>
          <cell r="BF7">
            <v>46</v>
          </cell>
          <cell r="BG7">
            <v>18</v>
          </cell>
          <cell r="BH7">
            <v>16</v>
          </cell>
          <cell r="BI7">
            <v>9</v>
          </cell>
          <cell r="BJ7">
            <v>14</v>
          </cell>
          <cell r="BK7">
            <v>14</v>
          </cell>
          <cell r="BL7">
            <v>12</v>
          </cell>
          <cell r="BM7">
            <v>8.4</v>
          </cell>
          <cell r="BN7">
            <v>7.14</v>
          </cell>
          <cell r="BO7">
            <v>5.4390000000000001</v>
          </cell>
          <cell r="BP7">
            <v>5.4390000000000001</v>
          </cell>
          <cell r="BQ7">
            <v>3.1002299999999998</v>
          </cell>
          <cell r="BR7">
            <v>3.1002299999999998</v>
          </cell>
          <cell r="BS7">
            <v>3.1002299999999998</v>
          </cell>
          <cell r="BT7">
            <v>3.1002299999999998</v>
          </cell>
          <cell r="BU7">
            <v>1</v>
          </cell>
          <cell r="BV7">
            <v>1</v>
          </cell>
          <cell r="BW7">
            <v>1</v>
          </cell>
          <cell r="BX7">
            <v>1</v>
          </cell>
          <cell r="BY7">
            <v>1</v>
          </cell>
          <cell r="BZ7">
            <v>1</v>
          </cell>
          <cell r="CA7">
            <v>1</v>
          </cell>
          <cell r="CB7">
            <v>1</v>
          </cell>
          <cell r="CC7">
            <v>1</v>
          </cell>
          <cell r="CD7">
            <v>1</v>
          </cell>
          <cell r="CE7">
            <v>1</v>
          </cell>
          <cell r="CF7">
            <v>1</v>
          </cell>
          <cell r="CG7">
            <v>1</v>
          </cell>
          <cell r="CH7">
            <v>1</v>
          </cell>
          <cell r="CI7">
            <v>0.5</v>
          </cell>
          <cell r="CJ7">
            <v>0.5</v>
          </cell>
          <cell r="CK7">
            <v>0.5</v>
          </cell>
          <cell r="CL7">
            <v>0.5</v>
          </cell>
          <cell r="CM7">
            <v>1</v>
          </cell>
          <cell r="CN7">
            <v>1</v>
          </cell>
          <cell r="CO7">
            <v>1</v>
          </cell>
          <cell r="CP7">
            <v>1</v>
          </cell>
          <cell r="CQ7">
            <v>2</v>
          </cell>
          <cell r="CR7">
            <v>4</v>
          </cell>
          <cell r="CS7">
            <v>6</v>
          </cell>
          <cell r="CT7">
            <v>6</v>
          </cell>
          <cell r="CU7">
            <v>12</v>
          </cell>
          <cell r="CV7">
            <v>12</v>
          </cell>
          <cell r="CW7">
            <v>12</v>
          </cell>
          <cell r="CX7">
            <v>12</v>
          </cell>
          <cell r="CY7">
            <v>12</v>
          </cell>
          <cell r="CZ7">
            <v>18</v>
          </cell>
          <cell r="DA7">
            <v>23</v>
          </cell>
          <cell r="DB7">
            <v>32</v>
          </cell>
          <cell r="DC7">
            <v>53</v>
          </cell>
          <cell r="DD7">
            <v>60</v>
          </cell>
          <cell r="DE7">
            <v>46</v>
          </cell>
          <cell r="DF7">
            <v>36</v>
          </cell>
          <cell r="DG7">
            <v>22</v>
          </cell>
          <cell r="DI7">
            <v>2.5714285714285698</v>
          </cell>
          <cell r="DJ7">
            <v>3.4285714285714302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1</v>
          </cell>
          <cell r="DP7">
            <v>2.4285714285714302</v>
          </cell>
          <cell r="DQ7">
            <v>8.5714285714285694</v>
          </cell>
          <cell r="DR7">
            <v>61</v>
          </cell>
          <cell r="DS7">
            <v>166.57142857142901</v>
          </cell>
          <cell r="DT7">
            <v>193.71428571428601</v>
          </cell>
          <cell r="DU7">
            <v>439.28571428571399</v>
          </cell>
          <cell r="DV7">
            <v>495.67606285714299</v>
          </cell>
          <cell r="DW7">
            <v>116.390348571429</v>
          </cell>
        </row>
        <row r="8">
          <cell r="F8" t="str">
            <v>CS20-0333</v>
          </cell>
          <cell r="G8" t="str">
            <v>ARB-</v>
          </cell>
          <cell r="H8">
            <v>7</v>
          </cell>
          <cell r="I8">
            <v>5</v>
          </cell>
          <cell r="J8">
            <v>4</v>
          </cell>
          <cell r="K8">
            <v>1</v>
          </cell>
          <cell r="L8">
            <v>3</v>
          </cell>
          <cell r="M8">
            <v>1</v>
          </cell>
          <cell r="N8">
            <v>3</v>
          </cell>
          <cell r="O8">
            <v>3</v>
          </cell>
          <cell r="P8">
            <v>4</v>
          </cell>
          <cell r="Q8">
            <v>0</v>
          </cell>
          <cell r="R8">
            <v>3</v>
          </cell>
          <cell r="S8">
            <v>1</v>
          </cell>
          <cell r="T8">
            <v>1</v>
          </cell>
          <cell r="U8">
            <v>1</v>
          </cell>
          <cell r="V8">
            <v>0</v>
          </cell>
          <cell r="W8">
            <v>0</v>
          </cell>
          <cell r="X8">
            <v>0</v>
          </cell>
          <cell r="Y8">
            <v>1</v>
          </cell>
          <cell r="Z8">
            <v>1</v>
          </cell>
          <cell r="AA8" t="str">
            <v/>
          </cell>
          <cell r="AB8">
            <v>0</v>
          </cell>
          <cell r="AC8">
            <v>2</v>
          </cell>
          <cell r="AD8">
            <v>0</v>
          </cell>
          <cell r="AE8">
            <v>1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1</v>
          </cell>
          <cell r="AK8" t="str">
            <v/>
          </cell>
          <cell r="AL8">
            <v>0</v>
          </cell>
          <cell r="AM8" t="str">
            <v/>
          </cell>
          <cell r="AN8">
            <v>1</v>
          </cell>
          <cell r="AO8">
            <v>0</v>
          </cell>
          <cell r="AP8">
            <v>0</v>
          </cell>
          <cell r="AQ8">
            <v>0</v>
          </cell>
          <cell r="AR8">
            <v>1</v>
          </cell>
          <cell r="AS8">
            <v>0</v>
          </cell>
          <cell r="AT8">
            <v>1</v>
          </cell>
          <cell r="AU8">
            <v>1</v>
          </cell>
          <cell r="AV8">
            <v>1</v>
          </cell>
          <cell r="AW8">
            <v>3</v>
          </cell>
          <cell r="AX8">
            <v>6</v>
          </cell>
          <cell r="AY8">
            <v>10</v>
          </cell>
          <cell r="AZ8">
            <v>1</v>
          </cell>
          <cell r="BA8">
            <v>2</v>
          </cell>
          <cell r="BB8">
            <v>5</v>
          </cell>
          <cell r="BC8">
            <v>11</v>
          </cell>
          <cell r="BD8">
            <v>4</v>
          </cell>
          <cell r="BE8">
            <v>4</v>
          </cell>
          <cell r="BF8">
            <v>4</v>
          </cell>
          <cell r="BG8">
            <v>2</v>
          </cell>
          <cell r="BH8">
            <v>2</v>
          </cell>
          <cell r="BI8">
            <v>7</v>
          </cell>
          <cell r="BJ8">
            <v>3</v>
          </cell>
          <cell r="BK8">
            <v>3</v>
          </cell>
          <cell r="BL8">
            <v>2</v>
          </cell>
          <cell r="BM8">
            <v>1.68</v>
          </cell>
          <cell r="BN8">
            <v>1.4279999999999999</v>
          </cell>
          <cell r="BO8">
            <v>1.0878000000000001</v>
          </cell>
          <cell r="BP8">
            <v>1.0878000000000001</v>
          </cell>
          <cell r="BQ8">
            <v>0.62004599999999999</v>
          </cell>
          <cell r="BR8">
            <v>0.62004599999999999</v>
          </cell>
          <cell r="BS8">
            <v>0.62004599999999999</v>
          </cell>
          <cell r="BT8">
            <v>0.62004599999999999</v>
          </cell>
          <cell r="BU8">
            <v>0.6</v>
          </cell>
          <cell r="BV8">
            <v>0.6</v>
          </cell>
          <cell r="BW8">
            <v>0.6</v>
          </cell>
          <cell r="BX8">
            <v>0.6</v>
          </cell>
          <cell r="BY8">
            <v>0.6</v>
          </cell>
          <cell r="BZ8">
            <v>0.6</v>
          </cell>
          <cell r="CA8">
            <v>0.6</v>
          </cell>
          <cell r="CB8">
            <v>0.6</v>
          </cell>
          <cell r="CC8">
            <v>0.6</v>
          </cell>
          <cell r="CD8">
            <v>0.6</v>
          </cell>
          <cell r="CE8">
            <v>0.6</v>
          </cell>
          <cell r="CF8">
            <v>0.6</v>
          </cell>
          <cell r="CG8">
            <v>0.6</v>
          </cell>
          <cell r="CH8">
            <v>0.6</v>
          </cell>
          <cell r="CI8">
            <v>0.3</v>
          </cell>
          <cell r="CJ8">
            <v>0.3</v>
          </cell>
          <cell r="CK8">
            <v>0.3</v>
          </cell>
          <cell r="CL8">
            <v>0.3</v>
          </cell>
          <cell r="CM8">
            <v>0.6</v>
          </cell>
          <cell r="CN8">
            <v>0.6</v>
          </cell>
          <cell r="CO8">
            <v>0.6</v>
          </cell>
          <cell r="CP8">
            <v>0.6</v>
          </cell>
          <cell r="CQ8">
            <v>0.6</v>
          </cell>
          <cell r="CR8">
            <v>0.6</v>
          </cell>
          <cell r="CS8">
            <v>1.2</v>
          </cell>
          <cell r="CT8">
            <v>1.2</v>
          </cell>
          <cell r="CU8">
            <v>3</v>
          </cell>
          <cell r="CV8">
            <v>3</v>
          </cell>
          <cell r="CW8">
            <v>3</v>
          </cell>
          <cell r="CX8">
            <v>3</v>
          </cell>
          <cell r="CY8">
            <v>3</v>
          </cell>
          <cell r="CZ8">
            <v>8</v>
          </cell>
          <cell r="DA8">
            <v>7</v>
          </cell>
          <cell r="DB8">
            <v>10</v>
          </cell>
          <cell r="DC8">
            <v>9</v>
          </cell>
          <cell r="DD8">
            <v>9</v>
          </cell>
          <cell r="DE8">
            <v>9</v>
          </cell>
          <cell r="DF8">
            <v>7</v>
          </cell>
          <cell r="DG8">
            <v>2</v>
          </cell>
          <cell r="DI8">
            <v>18.285714285714299</v>
          </cell>
          <cell r="DJ8">
            <v>10.4285714285714</v>
          </cell>
          <cell r="DK8">
            <v>7.1428571428571397</v>
          </cell>
          <cell r="DL8">
            <v>1.28571428571429</v>
          </cell>
          <cell r="DM8">
            <v>3</v>
          </cell>
          <cell r="DN8">
            <v>1.8571428571428601</v>
          </cell>
          <cell r="DO8">
            <v>1</v>
          </cell>
          <cell r="DP8">
            <v>1</v>
          </cell>
          <cell r="DQ8">
            <v>2</v>
          </cell>
          <cell r="DR8">
            <v>15.285714285714301</v>
          </cell>
          <cell r="DS8">
            <v>21.571428571428601</v>
          </cell>
          <cell r="DT8">
            <v>17.428571428571399</v>
          </cell>
          <cell r="DU8">
            <v>100.28571428571399</v>
          </cell>
          <cell r="DV8">
            <v>117.00664114285701</v>
          </cell>
          <cell r="DW8">
            <v>30.6352125714286</v>
          </cell>
        </row>
        <row r="9">
          <cell r="F9" t="str">
            <v>CS20-0339</v>
          </cell>
          <cell r="G9" t="str">
            <v>ARB-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  <cell r="L9">
            <v>1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 t="str">
            <v/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</v>
          </cell>
          <cell r="AP9">
            <v>5</v>
          </cell>
          <cell r="AQ9">
            <v>1</v>
          </cell>
          <cell r="AR9">
            <v>2</v>
          </cell>
          <cell r="AS9">
            <v>9</v>
          </cell>
          <cell r="AT9">
            <v>7</v>
          </cell>
          <cell r="AU9">
            <v>2</v>
          </cell>
          <cell r="AV9">
            <v>10</v>
          </cell>
          <cell r="AW9">
            <v>12</v>
          </cell>
          <cell r="AX9">
            <v>8</v>
          </cell>
          <cell r="AY9">
            <v>7</v>
          </cell>
          <cell r="AZ9">
            <v>4</v>
          </cell>
          <cell r="BA9">
            <v>9</v>
          </cell>
          <cell r="BB9">
            <v>10</v>
          </cell>
          <cell r="BC9">
            <v>7</v>
          </cell>
          <cell r="BD9">
            <v>6</v>
          </cell>
          <cell r="BE9">
            <v>7</v>
          </cell>
          <cell r="BF9">
            <v>2</v>
          </cell>
          <cell r="BG9">
            <v>3</v>
          </cell>
          <cell r="BH9">
            <v>6</v>
          </cell>
          <cell r="BI9">
            <v>5</v>
          </cell>
          <cell r="BJ9">
            <v>3</v>
          </cell>
          <cell r="BK9">
            <v>3</v>
          </cell>
          <cell r="BL9">
            <v>2</v>
          </cell>
          <cell r="BM9">
            <v>2.625</v>
          </cell>
          <cell r="BN9">
            <v>2.2312500000000002</v>
          </cell>
          <cell r="BO9">
            <v>1.6996875</v>
          </cell>
          <cell r="BP9">
            <v>1.6996875</v>
          </cell>
          <cell r="BQ9">
            <v>0.96882187500000005</v>
          </cell>
          <cell r="BR9">
            <v>0.96882187500000005</v>
          </cell>
          <cell r="BS9">
            <v>0.96882187500000005</v>
          </cell>
          <cell r="BT9">
            <v>0.96882187500000005</v>
          </cell>
          <cell r="BU9">
            <v>0.625</v>
          </cell>
          <cell r="BV9">
            <v>0.625</v>
          </cell>
          <cell r="BW9">
            <v>0.625</v>
          </cell>
          <cell r="BX9">
            <v>0.625</v>
          </cell>
          <cell r="BY9">
            <v>0.625</v>
          </cell>
          <cell r="BZ9">
            <v>0.625</v>
          </cell>
          <cell r="CA9">
            <v>0.625</v>
          </cell>
          <cell r="CB9">
            <v>0.625</v>
          </cell>
          <cell r="CC9">
            <v>0.625</v>
          </cell>
          <cell r="CD9">
            <v>0.625</v>
          </cell>
          <cell r="CE9">
            <v>0.625</v>
          </cell>
          <cell r="CF9">
            <v>0.625</v>
          </cell>
          <cell r="CG9">
            <v>0.625</v>
          </cell>
          <cell r="CH9">
            <v>0.625</v>
          </cell>
          <cell r="CI9">
            <v>0.3125</v>
          </cell>
          <cell r="CJ9">
            <v>0.3125</v>
          </cell>
          <cell r="CK9">
            <v>0.3125</v>
          </cell>
          <cell r="CL9">
            <v>0.3125</v>
          </cell>
          <cell r="CM9">
            <v>0.625</v>
          </cell>
          <cell r="CN9">
            <v>0.625</v>
          </cell>
          <cell r="CO9">
            <v>0.625</v>
          </cell>
          <cell r="CP9">
            <v>0.625</v>
          </cell>
          <cell r="CQ9">
            <v>1.25</v>
          </cell>
          <cell r="CR9">
            <v>1.25</v>
          </cell>
          <cell r="CS9">
            <v>1.875</v>
          </cell>
          <cell r="CT9">
            <v>1.875</v>
          </cell>
          <cell r="CU9">
            <v>5</v>
          </cell>
          <cell r="CV9">
            <v>5</v>
          </cell>
          <cell r="CW9">
            <v>5</v>
          </cell>
          <cell r="CX9">
            <v>5</v>
          </cell>
          <cell r="CY9">
            <v>3.75</v>
          </cell>
          <cell r="CZ9">
            <v>6</v>
          </cell>
          <cell r="DA9">
            <v>11</v>
          </cell>
          <cell r="DB9">
            <v>9</v>
          </cell>
          <cell r="DC9">
            <v>9</v>
          </cell>
          <cell r="DD9">
            <v>10</v>
          </cell>
          <cell r="DE9">
            <v>10</v>
          </cell>
          <cell r="DF9">
            <v>8</v>
          </cell>
          <cell r="DG9">
            <v>6</v>
          </cell>
          <cell r="DI9">
            <v>1.4285714285714299</v>
          </cell>
          <cell r="DJ9">
            <v>1.5714285714285701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7.5714285714285703</v>
          </cell>
          <cell r="DQ9">
            <v>20.428571428571399</v>
          </cell>
          <cell r="DR9">
            <v>35</v>
          </cell>
          <cell r="DS9">
            <v>32</v>
          </cell>
          <cell r="DT9">
            <v>20.8571428571429</v>
          </cell>
          <cell r="DU9">
            <v>118.857142857143</v>
          </cell>
          <cell r="DV9">
            <v>143.27376964285699</v>
          </cell>
          <cell r="DW9">
            <v>37.220198214285702</v>
          </cell>
        </row>
        <row r="10">
          <cell r="F10" t="str">
            <v>CS20-0340</v>
          </cell>
          <cell r="G10" t="str">
            <v>ARB-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1</v>
          </cell>
          <cell r="AG10">
            <v>1</v>
          </cell>
          <cell r="AH10">
            <v>0</v>
          </cell>
          <cell r="AI10">
            <v>0</v>
          </cell>
          <cell r="AJ10">
            <v>1</v>
          </cell>
          <cell r="AK10">
            <v>0</v>
          </cell>
          <cell r="AL10">
            <v>0</v>
          </cell>
          <cell r="AM10">
            <v>2</v>
          </cell>
          <cell r="AN10">
            <v>1</v>
          </cell>
          <cell r="AO10">
            <v>4</v>
          </cell>
          <cell r="AP10">
            <v>4</v>
          </cell>
          <cell r="AQ10">
            <v>1</v>
          </cell>
          <cell r="AR10">
            <v>1</v>
          </cell>
          <cell r="AS10">
            <v>5</v>
          </cell>
          <cell r="AT10">
            <v>1</v>
          </cell>
          <cell r="AU10">
            <v>12</v>
          </cell>
          <cell r="AV10">
            <v>1</v>
          </cell>
          <cell r="AW10">
            <v>6</v>
          </cell>
          <cell r="AX10">
            <v>10</v>
          </cell>
          <cell r="AY10">
            <v>19</v>
          </cell>
          <cell r="AZ10">
            <v>16</v>
          </cell>
          <cell r="BA10">
            <v>27</v>
          </cell>
          <cell r="BB10">
            <v>107</v>
          </cell>
          <cell r="BC10">
            <v>64</v>
          </cell>
          <cell r="BD10">
            <v>8</v>
          </cell>
          <cell r="BE10">
            <v>36</v>
          </cell>
          <cell r="BF10">
            <v>21</v>
          </cell>
          <cell r="BG10">
            <v>8</v>
          </cell>
          <cell r="BH10">
            <v>4</v>
          </cell>
          <cell r="BI10">
            <v>18</v>
          </cell>
          <cell r="BJ10">
            <v>12</v>
          </cell>
          <cell r="BK10">
            <v>12</v>
          </cell>
          <cell r="BL10">
            <v>10</v>
          </cell>
          <cell r="BM10">
            <v>7</v>
          </cell>
          <cell r="BN10">
            <v>5.95</v>
          </cell>
          <cell r="BO10">
            <v>4.5324999999999998</v>
          </cell>
          <cell r="BP10">
            <v>4.5324999999999998</v>
          </cell>
          <cell r="BQ10">
            <v>2.5835249999999998</v>
          </cell>
          <cell r="BR10">
            <v>2.5835249999999998</v>
          </cell>
          <cell r="BS10">
            <v>2.5835249999999998</v>
          </cell>
          <cell r="BT10">
            <v>2.5835249999999998</v>
          </cell>
          <cell r="BU10">
            <v>1</v>
          </cell>
          <cell r="BV10">
            <v>1</v>
          </cell>
          <cell r="BW10">
            <v>1</v>
          </cell>
          <cell r="BX10">
            <v>1</v>
          </cell>
          <cell r="BY10">
            <v>1</v>
          </cell>
          <cell r="BZ10">
            <v>1</v>
          </cell>
          <cell r="CA10">
            <v>1</v>
          </cell>
          <cell r="CB10">
            <v>1</v>
          </cell>
          <cell r="CC10">
            <v>1</v>
          </cell>
          <cell r="CD10">
            <v>1</v>
          </cell>
          <cell r="CE10">
            <v>1</v>
          </cell>
          <cell r="CF10">
            <v>1</v>
          </cell>
          <cell r="CG10">
            <v>1</v>
          </cell>
          <cell r="CH10">
            <v>1</v>
          </cell>
          <cell r="CI10">
            <v>0.5</v>
          </cell>
          <cell r="CJ10">
            <v>0.5</v>
          </cell>
          <cell r="CK10">
            <v>0.5</v>
          </cell>
          <cell r="CL10">
            <v>0.5</v>
          </cell>
          <cell r="CM10">
            <v>1</v>
          </cell>
          <cell r="CN10">
            <v>1</v>
          </cell>
          <cell r="CO10">
            <v>1</v>
          </cell>
          <cell r="CP10">
            <v>1</v>
          </cell>
          <cell r="CQ10">
            <v>2</v>
          </cell>
          <cell r="CR10">
            <v>2</v>
          </cell>
          <cell r="CS10">
            <v>4</v>
          </cell>
          <cell r="CT10">
            <v>4</v>
          </cell>
          <cell r="CU10">
            <v>10</v>
          </cell>
          <cell r="CV10">
            <v>10</v>
          </cell>
          <cell r="CW10">
            <v>10</v>
          </cell>
          <cell r="CX10">
            <v>10</v>
          </cell>
          <cell r="CY10">
            <v>10</v>
          </cell>
          <cell r="CZ10">
            <v>22</v>
          </cell>
          <cell r="DA10">
            <v>28</v>
          </cell>
          <cell r="DB10">
            <v>30</v>
          </cell>
          <cell r="DC10">
            <v>30</v>
          </cell>
          <cell r="DD10">
            <v>33</v>
          </cell>
          <cell r="DE10">
            <v>33</v>
          </cell>
          <cell r="DF10">
            <v>27</v>
          </cell>
          <cell r="DG10">
            <v>16</v>
          </cell>
          <cell r="DI10">
            <v>0</v>
          </cell>
          <cell r="DJ10">
            <v>0</v>
          </cell>
          <cell r="DK10">
            <v>0</v>
          </cell>
          <cell r="DL10">
            <v>4</v>
          </cell>
          <cell r="DM10">
            <v>0</v>
          </cell>
          <cell r="DN10">
            <v>2</v>
          </cell>
          <cell r="DO10">
            <v>1</v>
          </cell>
          <cell r="DP10">
            <v>9.8571428571428594</v>
          </cell>
          <cell r="DQ10">
            <v>9.1428571428571406</v>
          </cell>
          <cell r="DR10">
            <v>37.142857142857103</v>
          </cell>
          <cell r="DS10">
            <v>206.57142857142901</v>
          </cell>
          <cell r="DT10">
            <v>91.857142857142804</v>
          </cell>
          <cell r="DU10">
            <v>361.57142857142799</v>
          </cell>
          <cell r="DV10">
            <v>392.56338571428603</v>
          </cell>
          <cell r="DW10">
            <v>100.277671428571</v>
          </cell>
        </row>
        <row r="11">
          <cell r="F11" t="str">
            <v>CS20-0341</v>
          </cell>
          <cell r="G11" t="str">
            <v>ARB-</v>
          </cell>
          <cell r="H11">
            <v>11</v>
          </cell>
          <cell r="I11">
            <v>25</v>
          </cell>
          <cell r="J11">
            <v>35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2</v>
          </cell>
          <cell r="X11">
            <v>-1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2</v>
          </cell>
          <cell r="AG11">
            <v>1</v>
          </cell>
          <cell r="AH11">
            <v>2</v>
          </cell>
          <cell r="AI11">
            <v>3</v>
          </cell>
          <cell r="AJ11">
            <v>2</v>
          </cell>
          <cell r="AK11">
            <v>0</v>
          </cell>
          <cell r="AL11">
            <v>1</v>
          </cell>
          <cell r="AM11">
            <v>2</v>
          </cell>
          <cell r="AN11">
            <v>0</v>
          </cell>
          <cell r="AO11">
            <v>3</v>
          </cell>
          <cell r="AP11">
            <v>1</v>
          </cell>
          <cell r="AQ11">
            <v>4</v>
          </cell>
          <cell r="AR11">
            <v>0</v>
          </cell>
          <cell r="AS11">
            <v>1</v>
          </cell>
          <cell r="AT11">
            <v>5</v>
          </cell>
          <cell r="AU11">
            <v>15</v>
          </cell>
          <cell r="AV11">
            <v>58</v>
          </cell>
          <cell r="AW11">
            <v>20</v>
          </cell>
          <cell r="AX11">
            <v>8</v>
          </cell>
          <cell r="AY11">
            <v>5</v>
          </cell>
          <cell r="AZ11">
            <v>11</v>
          </cell>
          <cell r="BA11">
            <v>67</v>
          </cell>
          <cell r="BB11">
            <v>241</v>
          </cell>
          <cell r="BC11">
            <v>298</v>
          </cell>
          <cell r="BD11">
            <v>73</v>
          </cell>
          <cell r="BE11">
            <v>74</v>
          </cell>
          <cell r="BF11">
            <v>52</v>
          </cell>
          <cell r="BG11">
            <v>3</v>
          </cell>
          <cell r="BH11">
            <v>1</v>
          </cell>
          <cell r="BI11">
            <v>15</v>
          </cell>
          <cell r="BJ11">
            <v>24</v>
          </cell>
          <cell r="BK11">
            <v>24</v>
          </cell>
          <cell r="BL11">
            <v>20</v>
          </cell>
          <cell r="BM11">
            <v>10.5</v>
          </cell>
          <cell r="BN11">
            <v>8.9250000000000007</v>
          </cell>
          <cell r="BO11">
            <v>6.7987500000000001</v>
          </cell>
          <cell r="BP11">
            <v>6.7987500000000001</v>
          </cell>
          <cell r="BQ11">
            <v>3.8752875000000002</v>
          </cell>
          <cell r="BR11">
            <v>3.8752875000000002</v>
          </cell>
          <cell r="BS11">
            <v>3.8752875000000002</v>
          </cell>
          <cell r="BT11">
            <v>3.8752875000000002</v>
          </cell>
          <cell r="BU11">
            <v>2</v>
          </cell>
          <cell r="BV11">
            <v>2</v>
          </cell>
          <cell r="BW11">
            <v>2</v>
          </cell>
          <cell r="BX11">
            <v>2</v>
          </cell>
          <cell r="BY11">
            <v>2</v>
          </cell>
          <cell r="BZ11">
            <v>2</v>
          </cell>
          <cell r="CA11">
            <v>2</v>
          </cell>
          <cell r="CB11">
            <v>2</v>
          </cell>
          <cell r="CC11">
            <v>2</v>
          </cell>
          <cell r="CD11">
            <v>2</v>
          </cell>
          <cell r="CE11">
            <v>2</v>
          </cell>
          <cell r="CF11">
            <v>2</v>
          </cell>
          <cell r="CG11">
            <v>2</v>
          </cell>
          <cell r="CH11">
            <v>2</v>
          </cell>
          <cell r="CI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2</v>
          </cell>
          <cell r="CN11">
            <v>2</v>
          </cell>
          <cell r="CO11">
            <v>2</v>
          </cell>
          <cell r="CP11">
            <v>2</v>
          </cell>
          <cell r="CQ11">
            <v>3</v>
          </cell>
          <cell r="CR11">
            <v>5</v>
          </cell>
          <cell r="CS11">
            <v>8</v>
          </cell>
          <cell r="CT11">
            <v>12</v>
          </cell>
          <cell r="CU11">
            <v>15</v>
          </cell>
          <cell r="CV11">
            <v>15</v>
          </cell>
          <cell r="CW11">
            <v>15</v>
          </cell>
          <cell r="CX11">
            <v>15</v>
          </cell>
          <cell r="CY11">
            <v>15</v>
          </cell>
          <cell r="CZ11">
            <v>48</v>
          </cell>
          <cell r="DA11">
            <v>52</v>
          </cell>
          <cell r="DB11">
            <v>74</v>
          </cell>
          <cell r="DC11">
            <v>72</v>
          </cell>
          <cell r="DD11">
            <v>78</v>
          </cell>
          <cell r="DE11">
            <v>78</v>
          </cell>
          <cell r="DF11">
            <v>62</v>
          </cell>
          <cell r="DG11">
            <v>38</v>
          </cell>
          <cell r="DI11">
            <v>72</v>
          </cell>
          <cell r="DJ11">
            <v>0</v>
          </cell>
          <cell r="DK11">
            <v>2</v>
          </cell>
          <cell r="DL11">
            <v>1</v>
          </cell>
          <cell r="DM11">
            <v>0</v>
          </cell>
          <cell r="DN11">
            <v>3</v>
          </cell>
          <cell r="DO11">
            <v>7.28571428571429</v>
          </cell>
          <cell r="DP11">
            <v>6.4285714285714297</v>
          </cell>
          <cell r="DQ11">
            <v>10.285714285714301</v>
          </cell>
          <cell r="DR11">
            <v>103.142857142857</v>
          </cell>
          <cell r="DS11">
            <v>534.71428571428601</v>
          </cell>
          <cell r="DT11">
            <v>287.28571428571399</v>
          </cell>
          <cell r="DU11">
            <v>1027.1428571428601</v>
          </cell>
          <cell r="DV11">
            <v>783.95222142857097</v>
          </cell>
          <cell r="DW11">
            <v>156.38079285714301</v>
          </cell>
        </row>
        <row r="12">
          <cell r="F12" t="str">
            <v>CS20-0342</v>
          </cell>
          <cell r="G12" t="str">
            <v>ARB-</v>
          </cell>
          <cell r="H12">
            <v>24</v>
          </cell>
          <cell r="I12">
            <v>27</v>
          </cell>
          <cell r="J12">
            <v>34</v>
          </cell>
          <cell r="K12">
            <v>8</v>
          </cell>
          <cell r="L12">
            <v>4</v>
          </cell>
          <cell r="M12">
            <v>1</v>
          </cell>
          <cell r="N12">
            <v>7</v>
          </cell>
          <cell r="O12">
            <v>3</v>
          </cell>
          <cell r="P12">
            <v>0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/>
          </cell>
          <cell r="AC12" t="str">
            <v/>
          </cell>
          <cell r="AD12" t="str">
            <v/>
          </cell>
          <cell r="AE12">
            <v>1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2</v>
          </cell>
          <cell r="AK12">
            <v>1</v>
          </cell>
          <cell r="AL12">
            <v>1</v>
          </cell>
          <cell r="AM12">
            <v>0</v>
          </cell>
          <cell r="AN12">
            <v>0</v>
          </cell>
          <cell r="AO12">
            <v>2</v>
          </cell>
          <cell r="AP12">
            <v>4</v>
          </cell>
          <cell r="AQ12">
            <v>2</v>
          </cell>
          <cell r="AR12">
            <v>1</v>
          </cell>
          <cell r="AS12">
            <v>9</v>
          </cell>
          <cell r="AT12">
            <v>1</v>
          </cell>
          <cell r="AU12">
            <v>4</v>
          </cell>
          <cell r="AV12">
            <v>16</v>
          </cell>
          <cell r="AW12">
            <v>14</v>
          </cell>
          <cell r="AX12">
            <v>8</v>
          </cell>
          <cell r="AY12">
            <v>15</v>
          </cell>
          <cell r="AZ12">
            <v>21</v>
          </cell>
          <cell r="BA12">
            <v>49</v>
          </cell>
          <cell r="BB12">
            <v>50</v>
          </cell>
          <cell r="BC12">
            <v>46</v>
          </cell>
          <cell r="BD12">
            <v>30</v>
          </cell>
          <cell r="BE12">
            <v>30</v>
          </cell>
          <cell r="BF12">
            <v>13</v>
          </cell>
          <cell r="BG12">
            <v>-1</v>
          </cell>
          <cell r="BH12">
            <v>0</v>
          </cell>
          <cell r="BI12">
            <v>3</v>
          </cell>
          <cell r="BJ12">
            <v>15</v>
          </cell>
          <cell r="BK12">
            <v>15</v>
          </cell>
          <cell r="BL12">
            <v>10</v>
          </cell>
          <cell r="BM12">
            <v>7</v>
          </cell>
          <cell r="BN12">
            <v>5.95</v>
          </cell>
          <cell r="BO12">
            <v>4.5324999999999998</v>
          </cell>
          <cell r="BP12">
            <v>4.5324999999999998</v>
          </cell>
          <cell r="BQ12">
            <v>3</v>
          </cell>
          <cell r="BR12">
            <v>3</v>
          </cell>
          <cell r="BS12">
            <v>3</v>
          </cell>
          <cell r="BT12">
            <v>3</v>
          </cell>
          <cell r="BU12">
            <v>3</v>
          </cell>
          <cell r="BV12">
            <v>3</v>
          </cell>
          <cell r="BW12">
            <v>3</v>
          </cell>
          <cell r="BX12">
            <v>3</v>
          </cell>
          <cell r="BY12">
            <v>3</v>
          </cell>
          <cell r="BZ12">
            <v>3</v>
          </cell>
          <cell r="CA12">
            <v>3</v>
          </cell>
          <cell r="CB12">
            <v>3</v>
          </cell>
          <cell r="CC12">
            <v>3</v>
          </cell>
          <cell r="CD12">
            <v>3</v>
          </cell>
          <cell r="CE12">
            <v>3</v>
          </cell>
          <cell r="CF12">
            <v>3</v>
          </cell>
          <cell r="CG12">
            <v>3</v>
          </cell>
          <cell r="CH12">
            <v>3</v>
          </cell>
          <cell r="CI12">
            <v>1.5</v>
          </cell>
          <cell r="CJ12">
            <v>1.5</v>
          </cell>
          <cell r="CK12">
            <v>1.5</v>
          </cell>
          <cell r="CL12">
            <v>1.5</v>
          </cell>
          <cell r="CM12">
            <v>3</v>
          </cell>
          <cell r="CN12">
            <v>3</v>
          </cell>
          <cell r="CO12">
            <v>3</v>
          </cell>
          <cell r="CP12">
            <v>3</v>
          </cell>
          <cell r="CQ12">
            <v>2</v>
          </cell>
          <cell r="CR12">
            <v>4</v>
          </cell>
          <cell r="CS12">
            <v>6</v>
          </cell>
          <cell r="CT12">
            <v>2</v>
          </cell>
          <cell r="CU12">
            <v>10</v>
          </cell>
          <cell r="CV12">
            <v>10</v>
          </cell>
          <cell r="CW12">
            <v>10</v>
          </cell>
          <cell r="CX12">
            <v>10</v>
          </cell>
          <cell r="CY12">
            <v>6</v>
          </cell>
          <cell r="CZ12">
            <v>24</v>
          </cell>
          <cell r="DA12">
            <v>41</v>
          </cell>
          <cell r="DB12">
            <v>49</v>
          </cell>
          <cell r="DC12">
            <v>47</v>
          </cell>
          <cell r="DD12">
            <v>52</v>
          </cell>
          <cell r="DE12">
            <v>52</v>
          </cell>
          <cell r="DF12">
            <v>41</v>
          </cell>
          <cell r="DG12">
            <v>17</v>
          </cell>
          <cell r="DI12">
            <v>94.714285714285694</v>
          </cell>
          <cell r="DJ12">
            <v>13.285714285714301</v>
          </cell>
          <cell r="DK12">
            <v>1</v>
          </cell>
          <cell r="DL12">
            <v>0</v>
          </cell>
          <cell r="DM12">
            <v>0</v>
          </cell>
          <cell r="DN12">
            <v>0</v>
          </cell>
          <cell r="DO12">
            <v>3.28571428571429</v>
          </cell>
          <cell r="DP12">
            <v>5.5714285714285703</v>
          </cell>
          <cell r="DQ12">
            <v>14.1428571428571</v>
          </cell>
          <cell r="DR12">
            <v>48.428571428571402</v>
          </cell>
          <cell r="DS12">
            <v>161.42857142857099</v>
          </cell>
          <cell r="DT12">
            <v>85.142857142857096</v>
          </cell>
          <cell r="DU12">
            <v>427</v>
          </cell>
          <cell r="DV12">
            <v>416.857142857143</v>
          </cell>
          <cell r="DW12">
            <v>106.372142857143</v>
          </cell>
        </row>
        <row r="13">
          <cell r="F13" t="str">
            <v>CS20-0343</v>
          </cell>
          <cell r="G13" t="str">
            <v>ARB-</v>
          </cell>
          <cell r="H13">
            <v>4</v>
          </cell>
          <cell r="I13">
            <v>5</v>
          </cell>
          <cell r="J13">
            <v>5</v>
          </cell>
          <cell r="K13">
            <v>4</v>
          </cell>
          <cell r="L13">
            <v>5</v>
          </cell>
          <cell r="M13">
            <v>3</v>
          </cell>
          <cell r="N13">
            <v>2</v>
          </cell>
          <cell r="O13">
            <v>2</v>
          </cell>
          <cell r="P13">
            <v>1</v>
          </cell>
          <cell r="Q13">
            <v>4</v>
          </cell>
          <cell r="R13">
            <v>2</v>
          </cell>
          <cell r="S13">
            <v>-1</v>
          </cell>
          <cell r="T13">
            <v>0</v>
          </cell>
          <cell r="U13">
            <v>1</v>
          </cell>
          <cell r="V13">
            <v>0</v>
          </cell>
          <cell r="W13">
            <v>1</v>
          </cell>
          <cell r="X13">
            <v>0</v>
          </cell>
          <cell r="Y13">
            <v>0</v>
          </cell>
          <cell r="Z13">
            <v>0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</v>
          </cell>
          <cell r="AH13">
            <v>0</v>
          </cell>
          <cell r="AI13">
            <v>0</v>
          </cell>
          <cell r="AJ13">
            <v>1</v>
          </cell>
          <cell r="AK13">
            <v>1</v>
          </cell>
          <cell r="AL13">
            <v>1</v>
          </cell>
          <cell r="AM13">
            <v>0</v>
          </cell>
          <cell r="AN13">
            <v>3</v>
          </cell>
          <cell r="AO13">
            <v>3</v>
          </cell>
          <cell r="AP13">
            <v>0</v>
          </cell>
          <cell r="AQ13">
            <v>1</v>
          </cell>
          <cell r="AR13">
            <v>1</v>
          </cell>
          <cell r="AS13">
            <v>0</v>
          </cell>
          <cell r="AT13">
            <v>1</v>
          </cell>
          <cell r="AU13">
            <v>1</v>
          </cell>
          <cell r="AV13">
            <v>2</v>
          </cell>
          <cell r="AW13">
            <v>1</v>
          </cell>
          <cell r="AX13">
            <v>3</v>
          </cell>
          <cell r="AY13">
            <v>3</v>
          </cell>
          <cell r="AZ13">
            <v>5</v>
          </cell>
          <cell r="BA13">
            <v>5</v>
          </cell>
          <cell r="BB13">
            <v>5</v>
          </cell>
          <cell r="BC13">
            <v>5</v>
          </cell>
          <cell r="BD13">
            <v>5</v>
          </cell>
          <cell r="BE13">
            <v>4</v>
          </cell>
          <cell r="BF13">
            <v>4</v>
          </cell>
          <cell r="BG13">
            <v>4</v>
          </cell>
          <cell r="BH13">
            <v>8</v>
          </cell>
          <cell r="BI13">
            <v>7</v>
          </cell>
          <cell r="BJ13">
            <v>3</v>
          </cell>
          <cell r="BK13">
            <v>3</v>
          </cell>
          <cell r="BL13">
            <v>2</v>
          </cell>
          <cell r="BM13">
            <v>1.4</v>
          </cell>
          <cell r="BN13">
            <v>1.19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1</v>
          </cell>
          <cell r="CC13">
            <v>1</v>
          </cell>
          <cell r="CD13">
            <v>1</v>
          </cell>
          <cell r="CE13">
            <v>1</v>
          </cell>
          <cell r="CF13">
            <v>1</v>
          </cell>
          <cell r="CG13">
            <v>1</v>
          </cell>
          <cell r="CH13">
            <v>1</v>
          </cell>
          <cell r="CI13">
            <v>0.5</v>
          </cell>
          <cell r="CJ13">
            <v>0.5</v>
          </cell>
          <cell r="CK13">
            <v>0.5</v>
          </cell>
          <cell r="CL13">
            <v>0.5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2</v>
          </cell>
          <cell r="CV13">
            <v>2</v>
          </cell>
          <cell r="CW13">
            <v>2</v>
          </cell>
          <cell r="CX13">
            <v>2</v>
          </cell>
          <cell r="CY13">
            <v>2</v>
          </cell>
          <cell r="CZ13">
            <v>8</v>
          </cell>
          <cell r="DA13">
            <v>10</v>
          </cell>
          <cell r="DB13">
            <v>9</v>
          </cell>
          <cell r="DC13">
            <v>7</v>
          </cell>
          <cell r="DD13">
            <v>7</v>
          </cell>
          <cell r="DE13">
            <v>3</v>
          </cell>
          <cell r="DF13">
            <v>2</v>
          </cell>
          <cell r="DG13">
            <v>4</v>
          </cell>
          <cell r="DI13">
            <v>20.1428571428571</v>
          </cell>
          <cell r="DJ13">
            <v>10.285714285714301</v>
          </cell>
          <cell r="DK13">
            <v>5.5714285714285703</v>
          </cell>
          <cell r="DL13">
            <v>2</v>
          </cell>
          <cell r="DM13">
            <v>2</v>
          </cell>
          <cell r="DN13">
            <v>1</v>
          </cell>
          <cell r="DO13">
            <v>2.28571428571429</v>
          </cell>
          <cell r="DP13">
            <v>6.71428571428571</v>
          </cell>
          <cell r="DQ13">
            <v>3</v>
          </cell>
          <cell r="DR13">
            <v>8.2857142857142794</v>
          </cell>
          <cell r="DS13">
            <v>20.285714285714299</v>
          </cell>
          <cell r="DT13">
            <v>19.571428571428601</v>
          </cell>
          <cell r="DU13">
            <v>101.142857142857</v>
          </cell>
          <cell r="DV13">
            <v>116.232857142857</v>
          </cell>
          <cell r="DW13">
            <v>40.9471428571429</v>
          </cell>
        </row>
        <row r="14">
          <cell r="F14" t="str">
            <v>CS20-0349</v>
          </cell>
          <cell r="G14" t="str">
            <v>ARB-</v>
          </cell>
          <cell r="H14">
            <v>42</v>
          </cell>
          <cell r="I14">
            <v>41</v>
          </cell>
          <cell r="J14">
            <v>24</v>
          </cell>
          <cell r="K14">
            <v>7</v>
          </cell>
          <cell r="L14">
            <v>5</v>
          </cell>
          <cell r="M14">
            <v>3</v>
          </cell>
          <cell r="N14">
            <v>6</v>
          </cell>
          <cell r="O14">
            <v>3</v>
          </cell>
          <cell r="P14">
            <v>5</v>
          </cell>
          <cell r="Q14">
            <v>2</v>
          </cell>
          <cell r="R14">
            <v>0</v>
          </cell>
          <cell r="S14">
            <v>1</v>
          </cell>
          <cell r="T14">
            <v>0</v>
          </cell>
          <cell r="U14">
            <v>0</v>
          </cell>
          <cell r="V14">
            <v>1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2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2</v>
          </cell>
          <cell r="AP14">
            <v>5</v>
          </cell>
          <cell r="AQ14">
            <v>0</v>
          </cell>
          <cell r="AR14">
            <v>0</v>
          </cell>
          <cell r="AS14">
            <v>3</v>
          </cell>
          <cell r="AT14">
            <v>2</v>
          </cell>
          <cell r="AU14">
            <v>7</v>
          </cell>
          <cell r="AV14">
            <v>5</v>
          </cell>
          <cell r="AW14">
            <v>8</v>
          </cell>
          <cell r="AX14">
            <v>7</v>
          </cell>
          <cell r="AY14">
            <v>5</v>
          </cell>
          <cell r="AZ14">
            <v>10</v>
          </cell>
          <cell r="BA14">
            <v>6</v>
          </cell>
          <cell r="BB14">
            <v>8</v>
          </cell>
          <cell r="BC14">
            <v>16</v>
          </cell>
          <cell r="BD14">
            <v>16</v>
          </cell>
          <cell r="BE14">
            <v>28</v>
          </cell>
          <cell r="BF14">
            <v>22</v>
          </cell>
          <cell r="BG14">
            <v>5</v>
          </cell>
          <cell r="BH14">
            <v>1</v>
          </cell>
          <cell r="BI14">
            <v>4</v>
          </cell>
          <cell r="BJ14">
            <v>8</v>
          </cell>
          <cell r="BK14">
            <v>8</v>
          </cell>
          <cell r="BL14">
            <v>4</v>
          </cell>
          <cell r="BM14">
            <v>2.1</v>
          </cell>
          <cell r="BN14">
            <v>1.7849999999999999</v>
          </cell>
          <cell r="BO14">
            <v>1.35975</v>
          </cell>
          <cell r="BP14">
            <v>1.35975</v>
          </cell>
          <cell r="BQ14">
            <v>0.77505749999999995</v>
          </cell>
          <cell r="BR14">
            <v>0.77505749999999995</v>
          </cell>
          <cell r="BS14">
            <v>0.77505749999999995</v>
          </cell>
          <cell r="BT14">
            <v>0.77505749999999995</v>
          </cell>
          <cell r="BU14">
            <v>0.5</v>
          </cell>
          <cell r="BV14">
            <v>0.5</v>
          </cell>
          <cell r="BW14">
            <v>0.5</v>
          </cell>
          <cell r="BX14">
            <v>0.5</v>
          </cell>
          <cell r="BY14">
            <v>0.5</v>
          </cell>
          <cell r="BZ14">
            <v>0.5</v>
          </cell>
          <cell r="CA14">
            <v>0.5</v>
          </cell>
          <cell r="CB14">
            <v>0.5</v>
          </cell>
          <cell r="CC14">
            <v>0.5</v>
          </cell>
          <cell r="CD14">
            <v>0.5</v>
          </cell>
          <cell r="CE14">
            <v>0.5</v>
          </cell>
          <cell r="CF14">
            <v>0.5</v>
          </cell>
          <cell r="CG14">
            <v>0.5</v>
          </cell>
          <cell r="CH14">
            <v>0.5</v>
          </cell>
          <cell r="CI14">
            <v>0.25</v>
          </cell>
          <cell r="CJ14">
            <v>0.25</v>
          </cell>
          <cell r="CK14">
            <v>0.25</v>
          </cell>
          <cell r="CL14">
            <v>0.25</v>
          </cell>
          <cell r="CM14">
            <v>0.5</v>
          </cell>
          <cell r="CN14">
            <v>0.5</v>
          </cell>
          <cell r="CO14">
            <v>0.5</v>
          </cell>
          <cell r="CP14">
            <v>0.5</v>
          </cell>
          <cell r="CQ14">
            <v>1</v>
          </cell>
          <cell r="CR14">
            <v>1</v>
          </cell>
          <cell r="CS14">
            <v>2.5</v>
          </cell>
          <cell r="CT14">
            <v>1</v>
          </cell>
          <cell r="CU14">
            <v>3</v>
          </cell>
          <cell r="CV14">
            <v>3</v>
          </cell>
          <cell r="CW14">
            <v>3</v>
          </cell>
          <cell r="CX14">
            <v>3</v>
          </cell>
          <cell r="CY14">
            <v>3</v>
          </cell>
          <cell r="CZ14">
            <v>11</v>
          </cell>
          <cell r="DA14">
            <v>13</v>
          </cell>
          <cell r="DB14">
            <v>18</v>
          </cell>
          <cell r="DC14">
            <v>21.5</v>
          </cell>
          <cell r="DD14">
            <v>14.5</v>
          </cell>
          <cell r="DE14">
            <v>14.5</v>
          </cell>
          <cell r="DF14">
            <v>11.5</v>
          </cell>
          <cell r="DG14">
            <v>7.5</v>
          </cell>
          <cell r="DI14">
            <v>116.142857142857</v>
          </cell>
          <cell r="DJ14">
            <v>17</v>
          </cell>
          <cell r="DK14">
            <v>5.8571428571428603</v>
          </cell>
          <cell r="DL14">
            <v>1</v>
          </cell>
          <cell r="DM14">
            <v>0</v>
          </cell>
          <cell r="DN14">
            <v>2</v>
          </cell>
          <cell r="DO14">
            <v>0</v>
          </cell>
          <cell r="DP14">
            <v>5.5714285714285703</v>
          </cell>
          <cell r="DQ14">
            <v>6.4285714285714297</v>
          </cell>
          <cell r="DR14">
            <v>29.1428571428571</v>
          </cell>
          <cell r="DS14">
            <v>38.285714285714299</v>
          </cell>
          <cell r="DT14">
            <v>75.714285714285694</v>
          </cell>
          <cell r="DU14">
            <v>297.142857142857</v>
          </cell>
          <cell r="DV14">
            <v>177.99044428571401</v>
          </cell>
          <cell r="DW14">
            <v>40.347587142857101</v>
          </cell>
        </row>
        <row r="15">
          <cell r="F15" t="str">
            <v>CS20-0350</v>
          </cell>
          <cell r="G15" t="str">
            <v>ARB-</v>
          </cell>
          <cell r="H15">
            <v>3</v>
          </cell>
          <cell r="I15">
            <v>7</v>
          </cell>
          <cell r="J15">
            <v>7</v>
          </cell>
          <cell r="K15">
            <v>9</v>
          </cell>
          <cell r="L15">
            <v>7</v>
          </cell>
          <cell r="M15">
            <v>9</v>
          </cell>
          <cell r="N15">
            <v>7</v>
          </cell>
          <cell r="O15">
            <v>12</v>
          </cell>
          <cell r="P15">
            <v>5</v>
          </cell>
          <cell r="Q15">
            <v>1</v>
          </cell>
          <cell r="R15">
            <v>1</v>
          </cell>
          <cell r="S15">
            <v>1</v>
          </cell>
          <cell r="T15">
            <v>0</v>
          </cell>
          <cell r="U15">
            <v>2</v>
          </cell>
          <cell r="V15">
            <v>1</v>
          </cell>
          <cell r="W15">
            <v>1</v>
          </cell>
          <cell r="X15">
            <v>2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0</v>
          </cell>
          <cell r="AD15">
            <v>3</v>
          </cell>
          <cell r="AE15">
            <v>2</v>
          </cell>
          <cell r="AF15">
            <v>3</v>
          </cell>
          <cell r="AG15">
            <v>0</v>
          </cell>
          <cell r="AH15">
            <v>0</v>
          </cell>
          <cell r="AI15">
            <v>1</v>
          </cell>
          <cell r="AJ15">
            <v>1</v>
          </cell>
          <cell r="AK15">
            <v>1</v>
          </cell>
          <cell r="AL15">
            <v>0</v>
          </cell>
          <cell r="AM15">
            <v>1</v>
          </cell>
          <cell r="AN15">
            <v>1</v>
          </cell>
          <cell r="AO15">
            <v>4</v>
          </cell>
          <cell r="AP15">
            <v>1</v>
          </cell>
          <cell r="AQ15">
            <v>1</v>
          </cell>
          <cell r="AR15">
            <v>6</v>
          </cell>
          <cell r="AS15">
            <v>3</v>
          </cell>
          <cell r="AT15">
            <v>2</v>
          </cell>
          <cell r="AU15">
            <v>5</v>
          </cell>
          <cell r="AV15">
            <v>6</v>
          </cell>
          <cell r="AW15">
            <v>4</v>
          </cell>
          <cell r="AX15">
            <v>11</v>
          </cell>
          <cell r="AY15">
            <v>3</v>
          </cell>
          <cell r="AZ15">
            <v>13</v>
          </cell>
          <cell r="BA15">
            <v>22</v>
          </cell>
          <cell r="BB15">
            <v>22</v>
          </cell>
          <cell r="BC15">
            <v>27</v>
          </cell>
          <cell r="BD15">
            <v>13</v>
          </cell>
          <cell r="BE15">
            <v>15</v>
          </cell>
          <cell r="BF15">
            <v>6</v>
          </cell>
          <cell r="BG15">
            <v>5</v>
          </cell>
          <cell r="BH15">
            <v>1</v>
          </cell>
          <cell r="BI15">
            <v>6</v>
          </cell>
          <cell r="BJ15">
            <v>7</v>
          </cell>
          <cell r="BK15">
            <v>7</v>
          </cell>
          <cell r="BL15">
            <v>6</v>
          </cell>
          <cell r="BM15">
            <v>4.2</v>
          </cell>
          <cell r="BN15">
            <v>3.57</v>
          </cell>
          <cell r="BO15">
            <v>2.7195</v>
          </cell>
          <cell r="BP15">
            <v>2.7195</v>
          </cell>
          <cell r="BQ15">
            <v>1.5501149999999999</v>
          </cell>
          <cell r="BR15">
            <v>1.5501149999999999</v>
          </cell>
          <cell r="BS15">
            <v>1.5501149999999999</v>
          </cell>
          <cell r="BT15">
            <v>1.5501149999999999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I15">
            <v>0.5</v>
          </cell>
          <cell r="CJ15">
            <v>0.5</v>
          </cell>
          <cell r="CK15">
            <v>0.5</v>
          </cell>
          <cell r="CL15">
            <v>0.5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2</v>
          </cell>
          <cell r="CR15">
            <v>2</v>
          </cell>
          <cell r="CS15">
            <v>4</v>
          </cell>
          <cell r="CT15">
            <v>5</v>
          </cell>
          <cell r="CU15">
            <v>6</v>
          </cell>
          <cell r="CV15">
            <v>6</v>
          </cell>
          <cell r="CW15">
            <v>6</v>
          </cell>
          <cell r="CX15">
            <v>6</v>
          </cell>
          <cell r="CY15">
            <v>6</v>
          </cell>
          <cell r="CZ15">
            <v>16</v>
          </cell>
          <cell r="DA15">
            <v>20</v>
          </cell>
          <cell r="DB15">
            <v>21</v>
          </cell>
          <cell r="DC15">
            <v>26</v>
          </cell>
          <cell r="DD15">
            <v>22</v>
          </cell>
          <cell r="DE15">
            <v>22</v>
          </cell>
          <cell r="DF15">
            <v>17</v>
          </cell>
          <cell r="DG15">
            <v>11</v>
          </cell>
          <cell r="DI15">
            <v>29</v>
          </cell>
          <cell r="DJ15">
            <v>34.142857142857103</v>
          </cell>
          <cell r="DK15">
            <v>5.8571428571428603</v>
          </cell>
          <cell r="DL15">
            <v>6</v>
          </cell>
          <cell r="DM15">
            <v>1</v>
          </cell>
          <cell r="DN15">
            <v>8</v>
          </cell>
          <cell r="DO15">
            <v>3</v>
          </cell>
          <cell r="DP15">
            <v>6.71428571428571</v>
          </cell>
          <cell r="DQ15">
            <v>12.285714285714301</v>
          </cell>
          <cell r="DR15">
            <v>27.285714285714299</v>
          </cell>
          <cell r="DS15">
            <v>78</v>
          </cell>
          <cell r="DT15">
            <v>46.857142857142897</v>
          </cell>
          <cell r="DU15">
            <v>258.142857142857</v>
          </cell>
          <cell r="DV15">
            <v>266.33803142857101</v>
          </cell>
          <cell r="DW15">
            <v>57.052317142857099</v>
          </cell>
        </row>
        <row r="16">
          <cell r="F16" t="str">
            <v>CS20-0351</v>
          </cell>
          <cell r="G16" t="str">
            <v>ARB</v>
          </cell>
          <cell r="H16">
            <v>13</v>
          </cell>
          <cell r="I16">
            <v>11</v>
          </cell>
          <cell r="J16">
            <v>11</v>
          </cell>
          <cell r="K16">
            <v>4</v>
          </cell>
          <cell r="L16">
            <v>2</v>
          </cell>
          <cell r="M16">
            <v>4</v>
          </cell>
          <cell r="N16">
            <v>2</v>
          </cell>
          <cell r="O16">
            <v>0</v>
          </cell>
          <cell r="P16">
            <v>2</v>
          </cell>
          <cell r="Q16">
            <v>0</v>
          </cell>
          <cell r="R16">
            <v>1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</v>
          </cell>
          <cell r="AL16">
            <v>0</v>
          </cell>
          <cell r="AM16">
            <v>0</v>
          </cell>
          <cell r="AN16">
            <v>1</v>
          </cell>
          <cell r="AO16">
            <v>4</v>
          </cell>
          <cell r="AP16">
            <v>3</v>
          </cell>
          <cell r="AQ16">
            <v>1</v>
          </cell>
          <cell r="AR16">
            <v>4</v>
          </cell>
          <cell r="AS16">
            <v>3</v>
          </cell>
          <cell r="AT16">
            <v>2</v>
          </cell>
          <cell r="AU16">
            <v>12</v>
          </cell>
          <cell r="AV16">
            <v>31</v>
          </cell>
          <cell r="AW16">
            <v>29</v>
          </cell>
          <cell r="AX16">
            <v>20</v>
          </cell>
          <cell r="AY16">
            <v>35</v>
          </cell>
          <cell r="AZ16">
            <v>48</v>
          </cell>
          <cell r="BA16">
            <v>65</v>
          </cell>
          <cell r="BB16">
            <v>48</v>
          </cell>
          <cell r="BC16">
            <v>86</v>
          </cell>
          <cell r="BD16">
            <v>42</v>
          </cell>
          <cell r="BE16">
            <v>35</v>
          </cell>
          <cell r="BF16">
            <v>32</v>
          </cell>
          <cell r="BG16">
            <v>13</v>
          </cell>
          <cell r="BH16">
            <v>10</v>
          </cell>
          <cell r="BI16">
            <v>9</v>
          </cell>
          <cell r="BJ16">
            <v>14.4</v>
          </cell>
          <cell r="BK16">
            <v>14.4</v>
          </cell>
          <cell r="BL16">
            <v>12</v>
          </cell>
          <cell r="BM16">
            <v>8.4</v>
          </cell>
          <cell r="BN16">
            <v>7.14</v>
          </cell>
          <cell r="BO16">
            <v>5.4390000000000001</v>
          </cell>
          <cell r="BP16">
            <v>5.4390000000000001</v>
          </cell>
          <cell r="BQ16">
            <v>3.1002299999999998</v>
          </cell>
          <cell r="BR16">
            <v>3.1002299999999998</v>
          </cell>
          <cell r="BS16">
            <v>3.1002299999999998</v>
          </cell>
          <cell r="BT16">
            <v>3.1002299999999998</v>
          </cell>
          <cell r="BU16">
            <v>2.4</v>
          </cell>
          <cell r="BV16">
            <v>2.4</v>
          </cell>
          <cell r="BW16">
            <v>2.4</v>
          </cell>
          <cell r="BX16">
            <v>2.4</v>
          </cell>
          <cell r="BY16">
            <v>2.4</v>
          </cell>
          <cell r="BZ16">
            <v>2.4</v>
          </cell>
          <cell r="CA16">
            <v>2.4</v>
          </cell>
          <cell r="CB16">
            <v>2.4</v>
          </cell>
          <cell r="CC16">
            <v>2.4</v>
          </cell>
          <cell r="CD16">
            <v>2.4</v>
          </cell>
          <cell r="CE16">
            <v>2.4</v>
          </cell>
          <cell r="CF16">
            <v>2.4</v>
          </cell>
          <cell r="CG16">
            <v>2.4</v>
          </cell>
          <cell r="CH16">
            <v>2.4</v>
          </cell>
          <cell r="CI16">
            <v>1.2</v>
          </cell>
          <cell r="CJ16">
            <v>1.2</v>
          </cell>
          <cell r="CK16">
            <v>1.2</v>
          </cell>
          <cell r="CL16">
            <v>1.2</v>
          </cell>
          <cell r="CM16">
            <v>2.4</v>
          </cell>
          <cell r="CN16">
            <v>2.4</v>
          </cell>
          <cell r="CO16">
            <v>2.4</v>
          </cell>
          <cell r="CP16">
            <v>2.4</v>
          </cell>
          <cell r="CQ16">
            <v>2.4</v>
          </cell>
          <cell r="CR16">
            <v>6</v>
          </cell>
          <cell r="CS16">
            <v>4.8</v>
          </cell>
          <cell r="CT16">
            <v>10.8</v>
          </cell>
          <cell r="CU16">
            <v>12</v>
          </cell>
          <cell r="CV16">
            <v>12</v>
          </cell>
          <cell r="CW16">
            <v>12</v>
          </cell>
          <cell r="CX16">
            <v>12</v>
          </cell>
          <cell r="CY16">
            <v>12</v>
          </cell>
          <cell r="CZ16">
            <v>36</v>
          </cell>
          <cell r="DA16">
            <v>45.6</v>
          </cell>
          <cell r="DB16">
            <v>49.6</v>
          </cell>
          <cell r="DC16">
            <v>52</v>
          </cell>
          <cell r="DD16">
            <v>43.2</v>
          </cell>
          <cell r="DE16">
            <v>43.2</v>
          </cell>
          <cell r="DF16">
            <v>35.200000000000003</v>
          </cell>
          <cell r="DG16">
            <v>28</v>
          </cell>
          <cell r="DI16">
            <v>39.857142857142897</v>
          </cell>
          <cell r="DJ16">
            <v>8</v>
          </cell>
          <cell r="DK16">
            <v>2.1428571428571401</v>
          </cell>
          <cell r="DL16">
            <v>1</v>
          </cell>
          <cell r="DM16">
            <v>0</v>
          </cell>
          <cell r="DN16">
            <v>0</v>
          </cell>
          <cell r="DO16">
            <v>1</v>
          </cell>
          <cell r="DP16">
            <v>7.1428571428571397</v>
          </cell>
          <cell r="DQ16">
            <v>10.8571428571429</v>
          </cell>
          <cell r="DR16">
            <v>107</v>
          </cell>
          <cell r="DS16">
            <v>242.42857142857099</v>
          </cell>
          <cell r="DT16">
            <v>148</v>
          </cell>
          <cell r="DU16">
            <v>567.42857142857099</v>
          </cell>
          <cell r="DV16">
            <v>567.27606285714296</v>
          </cell>
          <cell r="DW16">
            <v>123.390348571429</v>
          </cell>
        </row>
        <row r="17">
          <cell r="F17" t="str">
            <v>CS20-0352</v>
          </cell>
          <cell r="G17" t="str">
            <v>ARB-</v>
          </cell>
          <cell r="H17">
            <v>7</v>
          </cell>
          <cell r="I17">
            <v>12</v>
          </cell>
          <cell r="J17">
            <v>21</v>
          </cell>
          <cell r="K17">
            <v>17</v>
          </cell>
          <cell r="L17">
            <v>17</v>
          </cell>
          <cell r="M17">
            <v>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>
            <v>0</v>
          </cell>
          <cell r="AM17">
            <v>0</v>
          </cell>
          <cell r="AN17">
            <v>1</v>
          </cell>
          <cell r="AO17">
            <v>1</v>
          </cell>
          <cell r="AP17">
            <v>1</v>
          </cell>
          <cell r="AQ17">
            <v>1</v>
          </cell>
          <cell r="AR17">
            <v>2</v>
          </cell>
          <cell r="AS17">
            <v>4</v>
          </cell>
          <cell r="AT17">
            <v>4</v>
          </cell>
          <cell r="AU17">
            <v>5</v>
          </cell>
          <cell r="AV17">
            <v>2</v>
          </cell>
          <cell r="AW17">
            <v>2</v>
          </cell>
          <cell r="AX17">
            <v>4</v>
          </cell>
          <cell r="AY17">
            <v>8</v>
          </cell>
          <cell r="AZ17">
            <v>7</v>
          </cell>
          <cell r="BA17">
            <v>14</v>
          </cell>
          <cell r="BB17">
            <v>83</v>
          </cell>
          <cell r="BC17">
            <v>34</v>
          </cell>
          <cell r="BD17">
            <v>26</v>
          </cell>
          <cell r="BE17">
            <v>50</v>
          </cell>
          <cell r="BF17">
            <v>22</v>
          </cell>
          <cell r="BG17">
            <v>17</v>
          </cell>
          <cell r="BH17">
            <v>3</v>
          </cell>
          <cell r="BI17">
            <v>9</v>
          </cell>
          <cell r="BJ17">
            <v>10</v>
          </cell>
          <cell r="BK17">
            <v>10</v>
          </cell>
          <cell r="BL17">
            <v>8</v>
          </cell>
          <cell r="BM17">
            <v>2.8</v>
          </cell>
          <cell r="BN17">
            <v>2.38</v>
          </cell>
          <cell r="BO17">
            <v>1.8129999999999999</v>
          </cell>
          <cell r="BP17">
            <v>1.8129999999999999</v>
          </cell>
          <cell r="BQ17">
            <v>1.0334099999999999</v>
          </cell>
          <cell r="BR17">
            <v>1.0334099999999999</v>
          </cell>
          <cell r="BS17">
            <v>1.0334099999999999</v>
          </cell>
          <cell r="BT17">
            <v>1.0334099999999999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1</v>
          </cell>
          <cell r="CS17">
            <v>1</v>
          </cell>
          <cell r="CT17">
            <v>2</v>
          </cell>
          <cell r="CU17">
            <v>4</v>
          </cell>
          <cell r="CV17">
            <v>4</v>
          </cell>
          <cell r="CW17">
            <v>4</v>
          </cell>
          <cell r="CX17">
            <v>4</v>
          </cell>
          <cell r="CY17">
            <v>4</v>
          </cell>
          <cell r="CZ17">
            <v>22</v>
          </cell>
          <cell r="DA17">
            <v>26</v>
          </cell>
          <cell r="DB17">
            <v>18</v>
          </cell>
          <cell r="DC17">
            <v>34</v>
          </cell>
          <cell r="DD17">
            <v>29</v>
          </cell>
          <cell r="DE17">
            <v>29</v>
          </cell>
          <cell r="DF17">
            <v>23</v>
          </cell>
          <cell r="DG17">
            <v>14</v>
          </cell>
          <cell r="DI17">
            <v>64.285714285714306</v>
          </cell>
          <cell r="DJ17">
            <v>11.714285714285699</v>
          </cell>
          <cell r="DK17">
            <v>2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2.71428571428571</v>
          </cell>
          <cell r="DQ17">
            <v>11.285714285714301</v>
          </cell>
          <cell r="DR17">
            <v>16.428571428571399</v>
          </cell>
          <cell r="DS17">
            <v>132.857142857143</v>
          </cell>
          <cell r="DT17">
            <v>125.142857142857</v>
          </cell>
          <cell r="DU17">
            <v>366.42857142857099</v>
          </cell>
          <cell r="DV17">
            <v>274.51106857142901</v>
          </cell>
          <cell r="DW17">
            <v>55.511068571428602</v>
          </cell>
        </row>
        <row r="18">
          <cell r="F18" t="str">
            <v>CS20-0353</v>
          </cell>
          <cell r="G18" t="str">
            <v>ARB</v>
          </cell>
          <cell r="H18">
            <v>19</v>
          </cell>
          <cell r="I18">
            <v>6</v>
          </cell>
          <cell r="J18">
            <v>2</v>
          </cell>
          <cell r="K18">
            <v>5</v>
          </cell>
          <cell r="L18">
            <v>4</v>
          </cell>
          <cell r="M18">
            <v>2</v>
          </cell>
          <cell r="N18">
            <v>2</v>
          </cell>
          <cell r="O18">
            <v>2</v>
          </cell>
          <cell r="P18">
            <v>2</v>
          </cell>
          <cell r="Q18">
            <v>2</v>
          </cell>
          <cell r="R18">
            <v>3</v>
          </cell>
          <cell r="S18">
            <v>3</v>
          </cell>
          <cell r="T18">
            <v>0</v>
          </cell>
          <cell r="U18">
            <v>1</v>
          </cell>
          <cell r="V18">
            <v>3</v>
          </cell>
          <cell r="W18">
            <v>0</v>
          </cell>
          <cell r="X18">
            <v>2</v>
          </cell>
          <cell r="Y18">
            <v>0</v>
          </cell>
          <cell r="Z18">
            <v>0</v>
          </cell>
          <cell r="AA18">
            <v>0</v>
          </cell>
          <cell r="AB18">
            <v>1</v>
          </cell>
          <cell r="AC18">
            <v>0</v>
          </cell>
          <cell r="AD18">
            <v>1</v>
          </cell>
          <cell r="AE18">
            <v>1</v>
          </cell>
          <cell r="AF18">
            <v>2</v>
          </cell>
          <cell r="AG18">
            <v>0</v>
          </cell>
          <cell r="AH18">
            <v>1</v>
          </cell>
          <cell r="AI18">
            <v>0</v>
          </cell>
          <cell r="AJ18">
            <v>2</v>
          </cell>
          <cell r="AK18">
            <v>1</v>
          </cell>
          <cell r="AL18">
            <v>0</v>
          </cell>
          <cell r="AM18">
            <v>1</v>
          </cell>
          <cell r="AN18">
            <v>0</v>
          </cell>
          <cell r="AO18" t="str">
            <v/>
          </cell>
          <cell r="AP18">
            <v>0</v>
          </cell>
          <cell r="AQ18">
            <v>5</v>
          </cell>
          <cell r="AR18">
            <v>0</v>
          </cell>
          <cell r="AS18">
            <v>4</v>
          </cell>
          <cell r="AT18">
            <v>1</v>
          </cell>
          <cell r="AU18">
            <v>4</v>
          </cell>
          <cell r="AV18">
            <v>3</v>
          </cell>
          <cell r="AW18">
            <v>2</v>
          </cell>
          <cell r="AX18">
            <v>2</v>
          </cell>
          <cell r="AY18">
            <v>1</v>
          </cell>
          <cell r="AZ18">
            <v>4</v>
          </cell>
          <cell r="BA18">
            <v>6</v>
          </cell>
          <cell r="BB18">
            <v>5</v>
          </cell>
          <cell r="BC18">
            <v>7</v>
          </cell>
          <cell r="BD18">
            <v>4</v>
          </cell>
          <cell r="BE18">
            <v>8</v>
          </cell>
          <cell r="BF18">
            <v>3</v>
          </cell>
          <cell r="BG18">
            <v>3</v>
          </cell>
          <cell r="BH18">
            <v>10</v>
          </cell>
          <cell r="BI18">
            <v>9</v>
          </cell>
          <cell r="BJ18">
            <v>3</v>
          </cell>
          <cell r="BK18">
            <v>3</v>
          </cell>
          <cell r="BL18">
            <v>2</v>
          </cell>
          <cell r="BM18">
            <v>1.4</v>
          </cell>
          <cell r="BN18">
            <v>1.19</v>
          </cell>
          <cell r="BO18">
            <v>1</v>
          </cell>
          <cell r="BP18">
            <v>1</v>
          </cell>
          <cell r="BQ18">
            <v>1</v>
          </cell>
          <cell r="BR18">
            <v>1</v>
          </cell>
          <cell r="BS18">
            <v>1</v>
          </cell>
          <cell r="BT18">
            <v>1</v>
          </cell>
          <cell r="BU18">
            <v>1</v>
          </cell>
          <cell r="BV18">
            <v>1</v>
          </cell>
          <cell r="BW18">
            <v>1</v>
          </cell>
          <cell r="BX18">
            <v>1</v>
          </cell>
          <cell r="BY18">
            <v>1</v>
          </cell>
          <cell r="BZ18">
            <v>1</v>
          </cell>
          <cell r="CA18">
            <v>1</v>
          </cell>
          <cell r="CB18">
            <v>1</v>
          </cell>
          <cell r="CC18">
            <v>1</v>
          </cell>
          <cell r="CD18">
            <v>1</v>
          </cell>
          <cell r="CE18">
            <v>1</v>
          </cell>
          <cell r="CF18">
            <v>1</v>
          </cell>
          <cell r="CG18">
            <v>1</v>
          </cell>
          <cell r="CH18">
            <v>1</v>
          </cell>
          <cell r="CI18">
            <v>0.5</v>
          </cell>
          <cell r="CJ18">
            <v>0.5</v>
          </cell>
          <cell r="CK18">
            <v>0.5</v>
          </cell>
          <cell r="CL18">
            <v>0.5</v>
          </cell>
          <cell r="CM18">
            <v>1</v>
          </cell>
          <cell r="CN18">
            <v>1</v>
          </cell>
          <cell r="CO18">
            <v>1</v>
          </cell>
          <cell r="CP18">
            <v>1</v>
          </cell>
          <cell r="CQ18">
            <v>2</v>
          </cell>
          <cell r="CR18">
            <v>2</v>
          </cell>
          <cell r="CS18">
            <v>2</v>
          </cell>
          <cell r="CT18">
            <v>2</v>
          </cell>
          <cell r="CU18">
            <v>2</v>
          </cell>
          <cell r="CV18">
            <v>2</v>
          </cell>
          <cell r="CW18">
            <v>2</v>
          </cell>
          <cell r="CX18">
            <v>2</v>
          </cell>
          <cell r="CY18">
            <v>2</v>
          </cell>
          <cell r="CZ18">
            <v>1</v>
          </cell>
          <cell r="DA18">
            <v>3</v>
          </cell>
          <cell r="DB18">
            <v>1</v>
          </cell>
          <cell r="DC18">
            <v>6</v>
          </cell>
          <cell r="DD18">
            <v>3</v>
          </cell>
          <cell r="DE18">
            <v>8</v>
          </cell>
          <cell r="DF18">
            <v>12</v>
          </cell>
          <cell r="DG18">
            <v>7</v>
          </cell>
          <cell r="DI18">
            <v>33.714285714285701</v>
          </cell>
          <cell r="DJ18">
            <v>9.1428571428571406</v>
          </cell>
          <cell r="DK18">
            <v>9.1428571428571406</v>
          </cell>
          <cell r="DL18">
            <v>6</v>
          </cell>
          <cell r="DM18">
            <v>1</v>
          </cell>
          <cell r="DN18">
            <v>4</v>
          </cell>
          <cell r="DO18">
            <v>4</v>
          </cell>
          <cell r="DP18">
            <v>1</v>
          </cell>
          <cell r="DQ18">
            <v>10</v>
          </cell>
          <cell r="DR18">
            <v>11.4285714285714</v>
          </cell>
          <cell r="DS18">
            <v>20.571428571428601</v>
          </cell>
          <cell r="DT18">
            <v>21.428571428571399</v>
          </cell>
          <cell r="DU18">
            <v>131.42857142857099</v>
          </cell>
          <cell r="DV18">
            <v>115.232857142857</v>
          </cell>
          <cell r="DW18">
            <v>44.9471428571429</v>
          </cell>
        </row>
        <row r="19">
          <cell r="F19" t="str">
            <v>CS20-0354</v>
          </cell>
          <cell r="G19" t="str">
            <v>ARB-</v>
          </cell>
          <cell r="H19">
            <v>5</v>
          </cell>
          <cell r="I19">
            <v>11</v>
          </cell>
          <cell r="J19">
            <v>4</v>
          </cell>
          <cell r="K19">
            <v>0</v>
          </cell>
          <cell r="L19">
            <v>1</v>
          </cell>
          <cell r="M19">
            <v>0</v>
          </cell>
          <cell r="N19">
            <v>3</v>
          </cell>
          <cell r="O19">
            <v>1</v>
          </cell>
          <cell r="P19">
            <v>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5</v>
          </cell>
          <cell r="AP19">
            <v>0</v>
          </cell>
          <cell r="AQ19">
            <v>2</v>
          </cell>
          <cell r="AR19">
            <v>1</v>
          </cell>
          <cell r="AS19">
            <v>8</v>
          </cell>
          <cell r="AT19">
            <v>6</v>
          </cell>
          <cell r="AU19">
            <v>12</v>
          </cell>
          <cell r="AV19">
            <v>17</v>
          </cell>
          <cell r="AW19">
            <v>24</v>
          </cell>
          <cell r="AX19">
            <v>13</v>
          </cell>
          <cell r="AY19">
            <v>19</v>
          </cell>
          <cell r="AZ19">
            <v>12</v>
          </cell>
          <cell r="BA19">
            <v>26</v>
          </cell>
          <cell r="BB19">
            <v>28</v>
          </cell>
          <cell r="BC19">
            <v>21</v>
          </cell>
          <cell r="BD19">
            <v>17</v>
          </cell>
          <cell r="BE19">
            <v>22</v>
          </cell>
          <cell r="BF19">
            <v>12</v>
          </cell>
          <cell r="BG19">
            <v>7</v>
          </cell>
          <cell r="BH19">
            <v>4</v>
          </cell>
          <cell r="BI19">
            <v>4</v>
          </cell>
          <cell r="BJ19">
            <v>9.6</v>
          </cell>
          <cell r="BK19">
            <v>9.6</v>
          </cell>
          <cell r="BL19">
            <v>8</v>
          </cell>
          <cell r="BM19">
            <v>5.6</v>
          </cell>
          <cell r="BN19">
            <v>4.76</v>
          </cell>
          <cell r="BO19">
            <v>3.6259999999999999</v>
          </cell>
          <cell r="BP19">
            <v>3.6259999999999999</v>
          </cell>
          <cell r="BQ19">
            <v>2.0668199999999999</v>
          </cell>
          <cell r="BR19">
            <v>2.0668199999999999</v>
          </cell>
          <cell r="BS19">
            <v>2.0668199999999999</v>
          </cell>
          <cell r="BT19">
            <v>2.0668199999999999</v>
          </cell>
          <cell r="BU19">
            <v>1.6</v>
          </cell>
          <cell r="BV19">
            <v>1.6</v>
          </cell>
          <cell r="BW19">
            <v>1.6</v>
          </cell>
          <cell r="BX19">
            <v>1.6</v>
          </cell>
          <cell r="BY19">
            <v>1.6</v>
          </cell>
          <cell r="BZ19">
            <v>1.6</v>
          </cell>
          <cell r="CA19">
            <v>1.6</v>
          </cell>
          <cell r="CB19">
            <v>1.6</v>
          </cell>
          <cell r="CC19">
            <v>1.6</v>
          </cell>
          <cell r="CD19">
            <v>1.6</v>
          </cell>
          <cell r="CE19">
            <v>1.6</v>
          </cell>
          <cell r="CF19">
            <v>1.6</v>
          </cell>
          <cell r="CG19">
            <v>1.6</v>
          </cell>
          <cell r="CH19">
            <v>1.6</v>
          </cell>
          <cell r="CI19">
            <v>0.8</v>
          </cell>
          <cell r="CJ19">
            <v>0.8</v>
          </cell>
          <cell r="CK19">
            <v>0.8</v>
          </cell>
          <cell r="CL19">
            <v>0.8</v>
          </cell>
          <cell r="CM19">
            <v>1.6</v>
          </cell>
          <cell r="CN19">
            <v>1.6</v>
          </cell>
          <cell r="CO19">
            <v>1.6</v>
          </cell>
          <cell r="CP19">
            <v>1.6</v>
          </cell>
          <cell r="CQ19">
            <v>0.8</v>
          </cell>
          <cell r="CR19">
            <v>1.6</v>
          </cell>
          <cell r="CS19">
            <v>3.2</v>
          </cell>
          <cell r="CT19">
            <v>4</v>
          </cell>
          <cell r="CU19">
            <v>8</v>
          </cell>
          <cell r="CV19">
            <v>8</v>
          </cell>
          <cell r="CW19">
            <v>8</v>
          </cell>
          <cell r="CX19">
            <v>8</v>
          </cell>
          <cell r="CY19">
            <v>8.8000000000000007</v>
          </cell>
          <cell r="CZ19">
            <v>16</v>
          </cell>
          <cell r="DA19">
            <v>19.2</v>
          </cell>
          <cell r="DB19">
            <v>23.2</v>
          </cell>
          <cell r="DC19">
            <v>25.6</v>
          </cell>
          <cell r="DD19">
            <v>25.6</v>
          </cell>
          <cell r="DE19">
            <v>25.6</v>
          </cell>
          <cell r="DF19">
            <v>20.8</v>
          </cell>
          <cell r="DG19">
            <v>12</v>
          </cell>
          <cell r="DI19">
            <v>20.428571428571399</v>
          </cell>
          <cell r="DJ19">
            <v>5</v>
          </cell>
          <cell r="DK19">
            <v>0.57142857142857095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5</v>
          </cell>
          <cell r="DQ19">
            <v>17</v>
          </cell>
          <cell r="DR19">
            <v>74.142857142857096</v>
          </cell>
          <cell r="DS19">
            <v>91.857142857142904</v>
          </cell>
          <cell r="DT19">
            <v>64.571428571428598</v>
          </cell>
          <cell r="DU19">
            <v>278.57142857142901</v>
          </cell>
          <cell r="DV19">
            <v>314.05070857142903</v>
          </cell>
          <cell r="DW19">
            <v>77.593565714285702</v>
          </cell>
        </row>
        <row r="20">
          <cell r="F20" t="str">
            <v>CS20-0355</v>
          </cell>
          <cell r="G20" t="str">
            <v>ARB</v>
          </cell>
          <cell r="H20">
            <v>3</v>
          </cell>
          <cell r="I20">
            <v>0</v>
          </cell>
          <cell r="J20">
            <v>0</v>
          </cell>
          <cell r="K20">
            <v>3</v>
          </cell>
          <cell r="L20">
            <v>5</v>
          </cell>
          <cell r="M20">
            <v>1</v>
          </cell>
          <cell r="N20">
            <v>0</v>
          </cell>
          <cell r="O20">
            <v>6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3</v>
          </cell>
          <cell r="AO20">
            <v>1</v>
          </cell>
          <cell r="AP20">
            <v>2</v>
          </cell>
          <cell r="AQ20">
            <v>1</v>
          </cell>
          <cell r="AR20">
            <v>0</v>
          </cell>
          <cell r="AS20">
            <v>0</v>
          </cell>
          <cell r="AT20">
            <v>4</v>
          </cell>
          <cell r="AU20">
            <v>5</v>
          </cell>
          <cell r="AV20">
            <v>8</v>
          </cell>
          <cell r="AW20">
            <v>3</v>
          </cell>
          <cell r="AX20">
            <v>4</v>
          </cell>
          <cell r="AY20">
            <v>2</v>
          </cell>
          <cell r="AZ20">
            <v>19</v>
          </cell>
          <cell r="BA20">
            <v>31</v>
          </cell>
          <cell r="BB20">
            <v>55</v>
          </cell>
          <cell r="BC20">
            <v>57</v>
          </cell>
          <cell r="BD20">
            <v>23</v>
          </cell>
          <cell r="BE20">
            <v>48</v>
          </cell>
          <cell r="BF20">
            <v>25</v>
          </cell>
          <cell r="BG20">
            <v>12</v>
          </cell>
          <cell r="BH20">
            <v>3</v>
          </cell>
          <cell r="BI20">
            <v>9</v>
          </cell>
          <cell r="BJ20">
            <v>12</v>
          </cell>
          <cell r="BK20">
            <v>12</v>
          </cell>
          <cell r="BL20">
            <v>10</v>
          </cell>
          <cell r="BM20">
            <v>2.8</v>
          </cell>
          <cell r="BN20">
            <v>2.38</v>
          </cell>
          <cell r="BO20">
            <v>1.8129999999999999</v>
          </cell>
          <cell r="BP20">
            <v>1.8129999999999999</v>
          </cell>
          <cell r="BQ20">
            <v>1.0334099999999999</v>
          </cell>
          <cell r="BR20">
            <v>1.0334099999999999</v>
          </cell>
          <cell r="BS20">
            <v>1.0334099999999999</v>
          </cell>
          <cell r="BT20">
            <v>1.0334099999999999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1</v>
          </cell>
          <cell r="CT20">
            <v>2</v>
          </cell>
          <cell r="CU20">
            <v>4</v>
          </cell>
          <cell r="CV20">
            <v>4</v>
          </cell>
          <cell r="CW20">
            <v>4</v>
          </cell>
          <cell r="CX20">
            <v>4</v>
          </cell>
          <cell r="CY20">
            <v>8</v>
          </cell>
          <cell r="CZ20">
            <v>18</v>
          </cell>
          <cell r="DA20">
            <v>24</v>
          </cell>
          <cell r="DB20">
            <v>25</v>
          </cell>
          <cell r="DC20">
            <v>32</v>
          </cell>
          <cell r="DD20">
            <v>32</v>
          </cell>
          <cell r="DE20">
            <v>32</v>
          </cell>
          <cell r="DF20">
            <v>26</v>
          </cell>
          <cell r="DG20">
            <v>15</v>
          </cell>
          <cell r="DI20">
            <v>8.1428571428571406</v>
          </cell>
          <cell r="DJ20">
            <v>9.8571428571428594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5.4285714285714297</v>
          </cell>
          <cell r="DQ20">
            <v>5.5714285714285703</v>
          </cell>
          <cell r="DR20">
            <v>20.8571428571429</v>
          </cell>
          <cell r="DS20">
            <v>146.857142857143</v>
          </cell>
          <cell r="DT20">
            <v>124.71428571428601</v>
          </cell>
          <cell r="DU20">
            <v>321.42857142857099</v>
          </cell>
          <cell r="DV20">
            <v>293.153925714286</v>
          </cell>
          <cell r="DW20">
            <v>62.153925714285698</v>
          </cell>
        </row>
        <row r="21">
          <cell r="F21" t="str">
            <v>CS20-0356</v>
          </cell>
          <cell r="G21" t="str">
            <v>ARA</v>
          </cell>
          <cell r="H21">
            <v>36</v>
          </cell>
          <cell r="I21">
            <v>58</v>
          </cell>
          <cell r="J21">
            <v>60</v>
          </cell>
          <cell r="K21">
            <v>34</v>
          </cell>
          <cell r="L21">
            <v>18</v>
          </cell>
          <cell r="M21">
            <v>14</v>
          </cell>
          <cell r="N21">
            <v>13</v>
          </cell>
          <cell r="O21">
            <v>23</v>
          </cell>
          <cell r="P21">
            <v>14</v>
          </cell>
          <cell r="Q21">
            <v>12</v>
          </cell>
          <cell r="R21">
            <v>10</v>
          </cell>
          <cell r="S21">
            <v>3</v>
          </cell>
          <cell r="T21">
            <v>1</v>
          </cell>
          <cell r="U21">
            <v>1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</v>
          </cell>
          <cell r="AL21">
            <v>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1</v>
          </cell>
          <cell r="AR21">
            <v>0</v>
          </cell>
          <cell r="AS21">
            <v>5</v>
          </cell>
          <cell r="AT21">
            <v>5</v>
          </cell>
          <cell r="AU21">
            <v>6</v>
          </cell>
          <cell r="AV21">
            <v>20</v>
          </cell>
          <cell r="AW21">
            <v>8</v>
          </cell>
          <cell r="AX21">
            <v>3</v>
          </cell>
          <cell r="AY21">
            <v>4</v>
          </cell>
          <cell r="AZ21">
            <v>5</v>
          </cell>
          <cell r="BA21">
            <v>42</v>
          </cell>
          <cell r="BB21">
            <v>153</v>
          </cell>
          <cell r="BC21">
            <v>141</v>
          </cell>
          <cell r="BD21">
            <v>10</v>
          </cell>
          <cell r="BE21">
            <v>14</v>
          </cell>
          <cell r="BF21">
            <v>13</v>
          </cell>
          <cell r="BG21">
            <v>6</v>
          </cell>
          <cell r="BH21">
            <v>5</v>
          </cell>
          <cell r="BI21">
            <v>5</v>
          </cell>
          <cell r="BJ21">
            <v>12</v>
          </cell>
          <cell r="BK21">
            <v>12</v>
          </cell>
          <cell r="BL21">
            <v>10</v>
          </cell>
          <cell r="BM21">
            <v>3.5</v>
          </cell>
          <cell r="BN21">
            <v>2.9750000000000001</v>
          </cell>
          <cell r="BO21">
            <v>2.2662499999999999</v>
          </cell>
          <cell r="BP21">
            <v>2.2662499999999999</v>
          </cell>
          <cell r="BQ21">
            <v>1.2917624999999999</v>
          </cell>
          <cell r="BR21">
            <v>1.2917624999999999</v>
          </cell>
          <cell r="BS21">
            <v>1.2917624999999999</v>
          </cell>
          <cell r="BT21">
            <v>1.2917624999999999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I21">
            <v>0.5</v>
          </cell>
          <cell r="CJ21">
            <v>0.5</v>
          </cell>
          <cell r="CK21">
            <v>0.5</v>
          </cell>
          <cell r="CL21">
            <v>0.5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2</v>
          </cell>
          <cell r="CT21">
            <v>2</v>
          </cell>
          <cell r="CU21">
            <v>5</v>
          </cell>
          <cell r="CV21">
            <v>5</v>
          </cell>
          <cell r="CW21">
            <v>5</v>
          </cell>
          <cell r="CX21">
            <v>5</v>
          </cell>
          <cell r="CY21">
            <v>5</v>
          </cell>
          <cell r="CZ21">
            <v>20</v>
          </cell>
          <cell r="DA21">
            <v>22</v>
          </cell>
          <cell r="DB21">
            <v>25</v>
          </cell>
          <cell r="DC21">
            <v>32</v>
          </cell>
          <cell r="DD21">
            <v>32</v>
          </cell>
          <cell r="DE21">
            <v>32</v>
          </cell>
          <cell r="DF21">
            <v>26</v>
          </cell>
          <cell r="DG21">
            <v>15</v>
          </cell>
          <cell r="DI21">
            <v>195.71428571428601</v>
          </cell>
          <cell r="DJ21">
            <v>66.285714285714306</v>
          </cell>
          <cell r="DK21">
            <v>33.857142857142897</v>
          </cell>
          <cell r="DL21">
            <v>2.1428571428571401</v>
          </cell>
          <cell r="DM21">
            <v>0</v>
          </cell>
          <cell r="DN21">
            <v>0</v>
          </cell>
          <cell r="DO21">
            <v>4</v>
          </cell>
          <cell r="DP21">
            <v>1</v>
          </cell>
          <cell r="DQ21">
            <v>11</v>
          </cell>
          <cell r="DR21">
            <v>38.714285714285701</v>
          </cell>
          <cell r="DS21">
            <v>303</v>
          </cell>
          <cell r="DT21">
            <v>84</v>
          </cell>
          <cell r="DU21">
            <v>739.71428571428601</v>
          </cell>
          <cell r="DV21">
            <v>318.38883571428602</v>
          </cell>
          <cell r="DW21">
            <v>72.103121428571399</v>
          </cell>
        </row>
        <row r="22">
          <cell r="F22" t="str">
            <v>CS20-0357</v>
          </cell>
          <cell r="G22" t="str">
            <v>ARB-</v>
          </cell>
          <cell r="H22">
            <v>4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3</v>
          </cell>
          <cell r="R22">
            <v>4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3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1</v>
          </cell>
          <cell r="AC22">
            <v>0</v>
          </cell>
          <cell r="AD22">
            <v>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 t="str">
            <v/>
          </cell>
          <cell r="AN22">
            <v>1</v>
          </cell>
          <cell r="AO22">
            <v>1</v>
          </cell>
          <cell r="AP22">
            <v>0</v>
          </cell>
          <cell r="AQ22">
            <v>0</v>
          </cell>
          <cell r="AR22">
            <v>2</v>
          </cell>
          <cell r="AS22">
            <v>4</v>
          </cell>
          <cell r="AT22">
            <v>1</v>
          </cell>
          <cell r="AU22">
            <v>4</v>
          </cell>
          <cell r="AV22">
            <v>10</v>
          </cell>
          <cell r="AW22">
            <v>11</v>
          </cell>
          <cell r="AX22">
            <v>6</v>
          </cell>
          <cell r="AY22">
            <v>7</v>
          </cell>
          <cell r="AZ22">
            <v>9</v>
          </cell>
          <cell r="BA22">
            <v>28</v>
          </cell>
          <cell r="BB22">
            <v>34</v>
          </cell>
          <cell r="BC22">
            <v>29</v>
          </cell>
          <cell r="BD22">
            <v>39</v>
          </cell>
          <cell r="BE22">
            <v>45</v>
          </cell>
          <cell r="BF22">
            <v>38</v>
          </cell>
          <cell r="BG22">
            <v>15</v>
          </cell>
          <cell r="BH22">
            <v>7</v>
          </cell>
          <cell r="BI22">
            <v>9</v>
          </cell>
          <cell r="BJ22">
            <v>12</v>
          </cell>
          <cell r="BK22">
            <v>12</v>
          </cell>
          <cell r="BL22">
            <v>10</v>
          </cell>
          <cell r="BM22">
            <v>3.5</v>
          </cell>
          <cell r="BN22">
            <v>2.9750000000000001</v>
          </cell>
          <cell r="BO22">
            <v>2.2662499999999999</v>
          </cell>
          <cell r="BP22">
            <v>2.2662499999999999</v>
          </cell>
          <cell r="BQ22">
            <v>1.2917624999999999</v>
          </cell>
          <cell r="BR22">
            <v>1.2917624999999999</v>
          </cell>
          <cell r="BS22">
            <v>1.2917624999999999</v>
          </cell>
          <cell r="BT22">
            <v>1.2917624999999999</v>
          </cell>
          <cell r="BU22">
            <v>1</v>
          </cell>
          <cell r="BV22">
            <v>1</v>
          </cell>
          <cell r="BW22">
            <v>1</v>
          </cell>
          <cell r="BX22">
            <v>1</v>
          </cell>
          <cell r="BY22">
            <v>1</v>
          </cell>
          <cell r="BZ22">
            <v>1</v>
          </cell>
          <cell r="CA22">
            <v>1</v>
          </cell>
          <cell r="CB22">
            <v>1</v>
          </cell>
          <cell r="CC22">
            <v>1</v>
          </cell>
          <cell r="CD22">
            <v>1</v>
          </cell>
          <cell r="CE22">
            <v>1</v>
          </cell>
          <cell r="CF22">
            <v>1</v>
          </cell>
          <cell r="CG22">
            <v>1</v>
          </cell>
          <cell r="CH22">
            <v>1</v>
          </cell>
          <cell r="CI22">
            <v>0.5</v>
          </cell>
          <cell r="CJ22">
            <v>0.5</v>
          </cell>
          <cell r="CK22">
            <v>0.5</v>
          </cell>
          <cell r="CL22">
            <v>0.5</v>
          </cell>
          <cell r="CM22">
            <v>1</v>
          </cell>
          <cell r="CN22">
            <v>1</v>
          </cell>
          <cell r="CO22">
            <v>1</v>
          </cell>
          <cell r="CP22">
            <v>1</v>
          </cell>
          <cell r="CQ22">
            <v>1</v>
          </cell>
          <cell r="CR22">
            <v>1</v>
          </cell>
          <cell r="CS22">
            <v>2</v>
          </cell>
          <cell r="CT22">
            <v>2</v>
          </cell>
          <cell r="CU22">
            <v>5</v>
          </cell>
          <cell r="CV22">
            <v>5</v>
          </cell>
          <cell r="CW22">
            <v>5</v>
          </cell>
          <cell r="CX22">
            <v>5</v>
          </cell>
          <cell r="CY22">
            <v>5</v>
          </cell>
          <cell r="CZ22">
            <v>20</v>
          </cell>
          <cell r="DA22">
            <v>22</v>
          </cell>
          <cell r="DB22">
            <v>43</v>
          </cell>
          <cell r="DC22">
            <v>32</v>
          </cell>
          <cell r="DD22">
            <v>32</v>
          </cell>
          <cell r="DE22">
            <v>32</v>
          </cell>
          <cell r="DF22">
            <v>26</v>
          </cell>
          <cell r="DG22">
            <v>15</v>
          </cell>
          <cell r="DI22">
            <v>5</v>
          </cell>
          <cell r="DJ22">
            <v>0</v>
          </cell>
          <cell r="DK22">
            <v>8</v>
          </cell>
          <cell r="DL22">
            <v>4</v>
          </cell>
          <cell r="DM22">
            <v>1</v>
          </cell>
          <cell r="DN22">
            <v>1</v>
          </cell>
          <cell r="DO22">
            <v>0</v>
          </cell>
          <cell r="DP22">
            <v>2</v>
          </cell>
          <cell r="DQ22">
            <v>7</v>
          </cell>
          <cell r="DR22">
            <v>34</v>
          </cell>
          <cell r="DS22">
            <v>95.714285714285694</v>
          </cell>
          <cell r="DT22">
            <v>146.28571428571399</v>
          </cell>
          <cell r="DU22">
            <v>304</v>
          </cell>
          <cell r="DV22">
            <v>342.38883571428602</v>
          </cell>
          <cell r="DW22">
            <v>78.103121428571399</v>
          </cell>
        </row>
        <row r="23">
          <cell r="F23" t="str">
            <v>CS20-0358</v>
          </cell>
          <cell r="G23" t="str">
            <v>ARB</v>
          </cell>
          <cell r="H23">
            <v>3</v>
          </cell>
          <cell r="I23">
            <v>4</v>
          </cell>
          <cell r="J23">
            <v>4</v>
          </cell>
          <cell r="K23">
            <v>7</v>
          </cell>
          <cell r="L23">
            <v>6</v>
          </cell>
          <cell r="M23">
            <v>5</v>
          </cell>
          <cell r="N23">
            <v>5</v>
          </cell>
          <cell r="O23">
            <v>8</v>
          </cell>
          <cell r="P23">
            <v>4</v>
          </cell>
          <cell r="Q23">
            <v>4</v>
          </cell>
          <cell r="R23">
            <v>2</v>
          </cell>
          <cell r="S23">
            <v>4</v>
          </cell>
          <cell r="T23">
            <v>2</v>
          </cell>
          <cell r="U23">
            <v>3</v>
          </cell>
          <cell r="V23">
            <v>4</v>
          </cell>
          <cell r="W23">
            <v>3</v>
          </cell>
          <cell r="X23">
            <v>0</v>
          </cell>
          <cell r="Y23">
            <v>1</v>
          </cell>
          <cell r="Z23">
            <v>0</v>
          </cell>
          <cell r="AA23">
            <v>3</v>
          </cell>
          <cell r="AB23">
            <v>0</v>
          </cell>
          <cell r="AC23">
            <v>1</v>
          </cell>
          <cell r="AD23">
            <v>0</v>
          </cell>
          <cell r="AE23">
            <v>1</v>
          </cell>
          <cell r="AF23">
            <v>1</v>
          </cell>
          <cell r="AG23">
            <v>2</v>
          </cell>
          <cell r="AH23">
            <v>1</v>
          </cell>
          <cell r="AI23">
            <v>1</v>
          </cell>
          <cell r="AJ23">
            <v>1</v>
          </cell>
          <cell r="AK23" t="str">
            <v/>
          </cell>
          <cell r="AL23">
            <v>5</v>
          </cell>
          <cell r="AM23">
            <v>2</v>
          </cell>
          <cell r="AN23">
            <v>2</v>
          </cell>
          <cell r="AO23">
            <v>1</v>
          </cell>
          <cell r="AP23">
            <v>0</v>
          </cell>
          <cell r="AQ23">
            <v>0</v>
          </cell>
          <cell r="AR23">
            <v>3</v>
          </cell>
          <cell r="AS23">
            <v>3</v>
          </cell>
          <cell r="AT23">
            <v>1</v>
          </cell>
          <cell r="AU23">
            <v>3</v>
          </cell>
          <cell r="AV23">
            <v>2</v>
          </cell>
          <cell r="AW23">
            <v>2</v>
          </cell>
          <cell r="AX23">
            <v>6</v>
          </cell>
          <cell r="AY23">
            <v>1</v>
          </cell>
          <cell r="AZ23">
            <v>3</v>
          </cell>
          <cell r="BA23">
            <v>7</v>
          </cell>
          <cell r="BB23">
            <v>10</v>
          </cell>
          <cell r="BC23">
            <v>6</v>
          </cell>
          <cell r="BD23">
            <v>9</v>
          </cell>
          <cell r="BE23">
            <v>10</v>
          </cell>
          <cell r="BF23">
            <v>6</v>
          </cell>
          <cell r="BG23">
            <v>4</v>
          </cell>
          <cell r="BH23">
            <v>11</v>
          </cell>
          <cell r="BI23">
            <v>5</v>
          </cell>
          <cell r="BJ23">
            <v>4</v>
          </cell>
          <cell r="BK23">
            <v>4</v>
          </cell>
          <cell r="BL23">
            <v>3</v>
          </cell>
          <cell r="BM23">
            <v>2.1</v>
          </cell>
          <cell r="BN23">
            <v>1.7849999999999999</v>
          </cell>
          <cell r="BO23">
            <v>1.35975</v>
          </cell>
          <cell r="BP23">
            <v>1.35975</v>
          </cell>
          <cell r="BQ23">
            <v>0.77505749999999995</v>
          </cell>
          <cell r="BR23">
            <v>0.77505749999999995</v>
          </cell>
          <cell r="BS23">
            <v>0.77505749999999995</v>
          </cell>
          <cell r="BT23">
            <v>0.77505749999999995</v>
          </cell>
          <cell r="BU23">
            <v>1</v>
          </cell>
          <cell r="BV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1</v>
          </cell>
          <cell r="CF23">
            <v>1</v>
          </cell>
          <cell r="CG23">
            <v>1</v>
          </cell>
          <cell r="CH23">
            <v>1</v>
          </cell>
          <cell r="CI23">
            <v>0.5</v>
          </cell>
          <cell r="CJ23">
            <v>0.5</v>
          </cell>
          <cell r="CK23">
            <v>0.5</v>
          </cell>
          <cell r="CL23">
            <v>0.5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1</v>
          </cell>
          <cell r="CS23">
            <v>1</v>
          </cell>
          <cell r="CT23">
            <v>1</v>
          </cell>
          <cell r="CU23">
            <v>3</v>
          </cell>
          <cell r="CV23">
            <v>3</v>
          </cell>
          <cell r="CW23">
            <v>3</v>
          </cell>
          <cell r="CX23">
            <v>3</v>
          </cell>
          <cell r="CY23">
            <v>3</v>
          </cell>
          <cell r="CZ23">
            <v>5</v>
          </cell>
          <cell r="DA23">
            <v>8</v>
          </cell>
          <cell r="DB23">
            <v>4</v>
          </cell>
          <cell r="DC23">
            <v>10</v>
          </cell>
          <cell r="DD23">
            <v>10</v>
          </cell>
          <cell r="DE23">
            <v>10</v>
          </cell>
          <cell r="DF23">
            <v>2</v>
          </cell>
          <cell r="DG23">
            <v>1</v>
          </cell>
          <cell r="DI23">
            <v>20.571428571428601</v>
          </cell>
          <cell r="DJ23">
            <v>23.1428571428571</v>
          </cell>
          <cell r="DK23">
            <v>14</v>
          </cell>
          <cell r="DL23">
            <v>10.4285714285714</v>
          </cell>
          <cell r="DM23">
            <v>4.4285714285714297</v>
          </cell>
          <cell r="DN23">
            <v>4.4285714285714297</v>
          </cell>
          <cell r="DO23">
            <v>4.4285714285714297</v>
          </cell>
          <cell r="DP23">
            <v>8.5714285714285694</v>
          </cell>
          <cell r="DQ23">
            <v>7</v>
          </cell>
          <cell r="DR23">
            <v>13.4285714285714</v>
          </cell>
          <cell r="DS23">
            <v>24.8571428571429</v>
          </cell>
          <cell r="DT23">
            <v>32.285714285714299</v>
          </cell>
          <cell r="DU23">
            <v>167.57142857142901</v>
          </cell>
          <cell r="DV23">
            <v>126.669015714286</v>
          </cell>
          <cell r="DW23">
            <v>46.3833014285714</v>
          </cell>
        </row>
        <row r="24">
          <cell r="F24" t="str">
            <v>CS20-0359</v>
          </cell>
          <cell r="G24" t="str">
            <v>ARB-</v>
          </cell>
          <cell r="H24">
            <v>5</v>
          </cell>
          <cell r="I24">
            <v>12</v>
          </cell>
          <cell r="J24">
            <v>7</v>
          </cell>
          <cell r="K24">
            <v>6</v>
          </cell>
          <cell r="L24">
            <v>12</v>
          </cell>
          <cell r="M24">
            <v>0</v>
          </cell>
          <cell r="N24">
            <v>8</v>
          </cell>
          <cell r="O24">
            <v>4</v>
          </cell>
          <cell r="P24">
            <v>4</v>
          </cell>
          <cell r="Q24">
            <v>6</v>
          </cell>
          <cell r="R24">
            <v>2</v>
          </cell>
          <cell r="S24">
            <v>4</v>
          </cell>
          <cell r="T24">
            <v>6</v>
          </cell>
          <cell r="U24">
            <v>8</v>
          </cell>
          <cell r="V24">
            <v>1</v>
          </cell>
          <cell r="W24">
            <v>4</v>
          </cell>
          <cell r="X24">
            <v>8</v>
          </cell>
          <cell r="Y24">
            <v>6</v>
          </cell>
          <cell r="Z24">
            <v>2</v>
          </cell>
          <cell r="AA24">
            <v>4</v>
          </cell>
          <cell r="AB24">
            <v>3</v>
          </cell>
          <cell r="AC24">
            <v>2</v>
          </cell>
          <cell r="AD24">
            <v>2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>
            <v>0</v>
          </cell>
          <cell r="AM24" t="str">
            <v/>
          </cell>
          <cell r="AN24">
            <v>0</v>
          </cell>
          <cell r="AO24" t="str">
            <v/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1</v>
          </cell>
          <cell r="AZ24">
            <v>-1</v>
          </cell>
          <cell r="BA24" t="str">
            <v/>
          </cell>
          <cell r="BB24">
            <v>1</v>
          </cell>
          <cell r="BC24">
            <v>2</v>
          </cell>
          <cell r="BD24">
            <v>4</v>
          </cell>
          <cell r="BE24">
            <v>2</v>
          </cell>
          <cell r="BF24">
            <v>1</v>
          </cell>
          <cell r="BG24">
            <v>0</v>
          </cell>
          <cell r="BH24">
            <v>0</v>
          </cell>
          <cell r="BI24">
            <v>3</v>
          </cell>
          <cell r="BJ24">
            <v>1</v>
          </cell>
          <cell r="BK24">
            <v>1</v>
          </cell>
          <cell r="BL24">
            <v>1</v>
          </cell>
          <cell r="BM24">
            <v>0.7</v>
          </cell>
          <cell r="BN24">
            <v>0.59499999999999997</v>
          </cell>
          <cell r="BO24">
            <v>0.45324999999999999</v>
          </cell>
          <cell r="BP24">
            <v>0.45324999999999999</v>
          </cell>
          <cell r="BQ24">
            <v>0.25835249999999998</v>
          </cell>
          <cell r="BR24">
            <v>0.25835249999999998</v>
          </cell>
          <cell r="BS24">
            <v>0.25835249999999998</v>
          </cell>
          <cell r="BT24">
            <v>0.25835249999999998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4</v>
          </cell>
          <cell r="DA24">
            <v>3</v>
          </cell>
          <cell r="DB24">
            <v>3</v>
          </cell>
          <cell r="DC24">
            <v>5</v>
          </cell>
          <cell r="DD24">
            <v>3</v>
          </cell>
          <cell r="DE24">
            <v>5</v>
          </cell>
          <cell r="DF24">
            <v>2</v>
          </cell>
          <cell r="DG24">
            <v>0</v>
          </cell>
          <cell r="DI24">
            <v>35.142857142857103</v>
          </cell>
          <cell r="DJ24">
            <v>20.571428571428601</v>
          </cell>
          <cell r="DK24">
            <v>19.428571428571399</v>
          </cell>
          <cell r="DL24">
            <v>22.714285714285701</v>
          </cell>
          <cell r="DM24">
            <v>15.285714285714301</v>
          </cell>
          <cell r="DN24">
            <v>2.8571428571428599</v>
          </cell>
          <cell r="DO24">
            <v>0</v>
          </cell>
          <cell r="DP24">
            <v>0</v>
          </cell>
          <cell r="DQ24">
            <v>0</v>
          </cell>
          <cell r="DR24">
            <v>0.42857142857142899</v>
          </cell>
          <cell r="DS24">
            <v>2</v>
          </cell>
          <cell r="DT24">
            <v>7.5714285714285703</v>
          </cell>
          <cell r="DU24">
            <v>126</v>
          </cell>
          <cell r="DV24">
            <v>40.556338571428597</v>
          </cell>
          <cell r="DW24">
            <v>9.5563385714285705</v>
          </cell>
        </row>
        <row r="25">
          <cell r="F25" t="str">
            <v>CS20-0360</v>
          </cell>
          <cell r="G25" t="str">
            <v>ARB</v>
          </cell>
          <cell r="H25">
            <v>12</v>
          </cell>
          <cell r="I25">
            <v>9</v>
          </cell>
          <cell r="J25">
            <v>9</v>
          </cell>
          <cell r="K25">
            <v>3</v>
          </cell>
          <cell r="L25">
            <v>8</v>
          </cell>
          <cell r="M25">
            <v>1</v>
          </cell>
          <cell r="N25">
            <v>0</v>
          </cell>
          <cell r="O25">
            <v>3</v>
          </cell>
          <cell r="P25">
            <v>5</v>
          </cell>
          <cell r="Q25">
            <v>0</v>
          </cell>
          <cell r="R25">
            <v>3</v>
          </cell>
          <cell r="S25">
            <v>1</v>
          </cell>
          <cell r="T25">
            <v>0</v>
          </cell>
          <cell r="U25">
            <v>2</v>
          </cell>
          <cell r="V25">
            <v>1</v>
          </cell>
          <cell r="W25">
            <v>1</v>
          </cell>
          <cell r="X25">
            <v>1</v>
          </cell>
          <cell r="Y25">
            <v>4</v>
          </cell>
          <cell r="Z25">
            <v>1</v>
          </cell>
          <cell r="AA25">
            <v>0</v>
          </cell>
          <cell r="AB25">
            <v>0</v>
          </cell>
          <cell r="AC25">
            <v>2</v>
          </cell>
          <cell r="AD25">
            <v>2</v>
          </cell>
          <cell r="AE25">
            <v>1</v>
          </cell>
          <cell r="AF25">
            <v>2</v>
          </cell>
          <cell r="AG25">
            <v>1</v>
          </cell>
          <cell r="AH25">
            <v>1</v>
          </cell>
          <cell r="AI25">
            <v>1</v>
          </cell>
          <cell r="AJ25">
            <v>1</v>
          </cell>
          <cell r="AK25">
            <v>1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1</v>
          </cell>
          <cell r="AQ25">
            <v>1</v>
          </cell>
          <cell r="AR25">
            <v>7</v>
          </cell>
          <cell r="AS25">
            <v>1</v>
          </cell>
          <cell r="AT25">
            <v>5</v>
          </cell>
          <cell r="AU25">
            <v>7</v>
          </cell>
          <cell r="AV25">
            <v>3</v>
          </cell>
          <cell r="AW25">
            <v>4</v>
          </cell>
          <cell r="AX25">
            <v>3</v>
          </cell>
          <cell r="AY25">
            <v>1</v>
          </cell>
          <cell r="AZ25">
            <v>6</v>
          </cell>
          <cell r="BA25">
            <v>8</v>
          </cell>
          <cell r="BB25">
            <v>19</v>
          </cell>
          <cell r="BC25">
            <v>13</v>
          </cell>
          <cell r="BD25">
            <v>6</v>
          </cell>
          <cell r="BE25">
            <v>22</v>
          </cell>
          <cell r="BF25">
            <v>9</v>
          </cell>
          <cell r="BG25">
            <v>7</v>
          </cell>
          <cell r="BH25">
            <v>3</v>
          </cell>
          <cell r="BI25">
            <v>6</v>
          </cell>
          <cell r="BJ25">
            <v>10</v>
          </cell>
          <cell r="BK25">
            <v>10</v>
          </cell>
          <cell r="BL25">
            <v>8</v>
          </cell>
          <cell r="BM25">
            <v>2.8</v>
          </cell>
          <cell r="BN25">
            <v>2.38</v>
          </cell>
          <cell r="BO25">
            <v>1.8129999999999999</v>
          </cell>
          <cell r="BP25">
            <v>1.8129999999999999</v>
          </cell>
          <cell r="BQ25">
            <v>1.0334099999999999</v>
          </cell>
          <cell r="BR25">
            <v>1.0334099999999999</v>
          </cell>
          <cell r="BS25">
            <v>1.0334099999999999</v>
          </cell>
          <cell r="BT25">
            <v>1.0334099999999999</v>
          </cell>
          <cell r="BU25">
            <v>1</v>
          </cell>
          <cell r="BV25">
            <v>1</v>
          </cell>
          <cell r="BW25">
            <v>1</v>
          </cell>
          <cell r="BX25">
            <v>1</v>
          </cell>
          <cell r="BY25">
            <v>1</v>
          </cell>
          <cell r="BZ25">
            <v>1</v>
          </cell>
          <cell r="CA25">
            <v>1</v>
          </cell>
          <cell r="CB25">
            <v>1</v>
          </cell>
          <cell r="CC25">
            <v>1</v>
          </cell>
          <cell r="CD25">
            <v>1</v>
          </cell>
          <cell r="CE25">
            <v>1</v>
          </cell>
          <cell r="CF25">
            <v>1</v>
          </cell>
          <cell r="CG25">
            <v>1</v>
          </cell>
          <cell r="CH25">
            <v>1</v>
          </cell>
          <cell r="CI25">
            <v>0.5</v>
          </cell>
          <cell r="CJ25">
            <v>0.5</v>
          </cell>
          <cell r="CK25">
            <v>0.5</v>
          </cell>
          <cell r="CL25">
            <v>0.5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2</v>
          </cell>
          <cell r="CS25">
            <v>2</v>
          </cell>
          <cell r="CT25">
            <v>4</v>
          </cell>
          <cell r="CU25">
            <v>6</v>
          </cell>
          <cell r="CV25">
            <v>6</v>
          </cell>
          <cell r="CW25">
            <v>6</v>
          </cell>
          <cell r="CX25">
            <v>6</v>
          </cell>
          <cell r="CY25">
            <v>6</v>
          </cell>
          <cell r="CZ25">
            <v>10</v>
          </cell>
          <cell r="DA25">
            <v>14</v>
          </cell>
          <cell r="DB25">
            <v>12</v>
          </cell>
          <cell r="DC25">
            <v>16</v>
          </cell>
          <cell r="DD25">
            <v>10</v>
          </cell>
          <cell r="DE25">
            <v>16</v>
          </cell>
          <cell r="DF25">
            <v>8</v>
          </cell>
          <cell r="DG25">
            <v>10</v>
          </cell>
          <cell r="DI25">
            <v>36.428571428571402</v>
          </cell>
          <cell r="DJ25">
            <v>10.714285714285699</v>
          </cell>
          <cell r="DK25">
            <v>6.8571428571428603</v>
          </cell>
          <cell r="DL25">
            <v>5.5714285714285703</v>
          </cell>
          <cell r="DM25">
            <v>5.5714285714285703</v>
          </cell>
          <cell r="DN25">
            <v>6.8571428571428603</v>
          </cell>
          <cell r="DO25">
            <v>4</v>
          </cell>
          <cell r="DP25">
            <v>0.71428571428571397</v>
          </cell>
          <cell r="DQ25">
            <v>14.285714285714301</v>
          </cell>
          <cell r="DR25">
            <v>17.428571428571399</v>
          </cell>
          <cell r="DS25">
            <v>42.857142857142897</v>
          </cell>
          <cell r="DT25">
            <v>48.142857142857103</v>
          </cell>
          <cell r="DU25">
            <v>199.42857142857099</v>
          </cell>
          <cell r="DV25">
            <v>207.51106857142901</v>
          </cell>
          <cell r="DW25">
            <v>61.225354285714303</v>
          </cell>
        </row>
        <row r="26">
          <cell r="F26" t="str">
            <v>CS20-0361</v>
          </cell>
          <cell r="G26" t="str">
            <v>ARA</v>
          </cell>
          <cell r="H26">
            <v>59</v>
          </cell>
          <cell r="I26">
            <v>57</v>
          </cell>
          <cell r="J26">
            <v>47</v>
          </cell>
          <cell r="K26">
            <v>27</v>
          </cell>
          <cell r="L26">
            <v>4</v>
          </cell>
          <cell r="M26">
            <v>0</v>
          </cell>
          <cell r="N26">
            <v>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2</v>
          </cell>
          <cell r="AH26">
            <v>2</v>
          </cell>
          <cell r="AI26">
            <v>1</v>
          </cell>
          <cell r="AJ26">
            <v>1</v>
          </cell>
          <cell r="AK26">
            <v>0</v>
          </cell>
          <cell r="AL26">
            <v>2</v>
          </cell>
          <cell r="AM26">
            <v>1</v>
          </cell>
          <cell r="AN26">
            <v>0</v>
          </cell>
          <cell r="AO26">
            <v>0</v>
          </cell>
          <cell r="AP26">
            <v>1</v>
          </cell>
          <cell r="AQ26">
            <v>2</v>
          </cell>
          <cell r="AR26">
            <v>0</v>
          </cell>
          <cell r="AS26">
            <v>1</v>
          </cell>
          <cell r="AT26">
            <v>5</v>
          </cell>
          <cell r="AU26">
            <v>7</v>
          </cell>
          <cell r="AV26">
            <v>15</v>
          </cell>
          <cell r="AW26">
            <v>11</v>
          </cell>
          <cell r="AX26">
            <v>13</v>
          </cell>
          <cell r="AY26">
            <v>15</v>
          </cell>
          <cell r="AZ26">
            <v>27</v>
          </cell>
          <cell r="BA26">
            <v>41</v>
          </cell>
          <cell r="BB26">
            <v>68</v>
          </cell>
          <cell r="BC26">
            <v>83</v>
          </cell>
          <cell r="BD26">
            <v>42</v>
          </cell>
          <cell r="BE26">
            <v>47</v>
          </cell>
          <cell r="BF26">
            <v>53</v>
          </cell>
          <cell r="BG26">
            <v>21</v>
          </cell>
          <cell r="BH26">
            <v>11</v>
          </cell>
          <cell r="BI26">
            <v>12</v>
          </cell>
          <cell r="BJ26">
            <v>17</v>
          </cell>
          <cell r="BK26">
            <v>17</v>
          </cell>
          <cell r="BL26">
            <v>14</v>
          </cell>
          <cell r="BM26">
            <v>9.8000000000000007</v>
          </cell>
          <cell r="BN26">
            <v>8.33</v>
          </cell>
          <cell r="BO26">
            <v>6.3455000000000004</v>
          </cell>
          <cell r="BP26">
            <v>6.3455000000000004</v>
          </cell>
          <cell r="BQ26">
            <v>3.6169349999999998</v>
          </cell>
          <cell r="BR26">
            <v>3.6169349999999998</v>
          </cell>
          <cell r="BS26">
            <v>3.6169349999999998</v>
          </cell>
          <cell r="BT26">
            <v>3.6169349999999998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I26">
            <v>0.5</v>
          </cell>
          <cell r="CJ26">
            <v>0.5</v>
          </cell>
          <cell r="CK26">
            <v>0.5</v>
          </cell>
          <cell r="CL26">
            <v>0.5</v>
          </cell>
          <cell r="CM26">
            <v>1</v>
          </cell>
          <cell r="CN26">
            <v>1</v>
          </cell>
          <cell r="CO26">
            <v>1</v>
          </cell>
          <cell r="CP26">
            <v>1</v>
          </cell>
          <cell r="CQ26">
            <v>3</v>
          </cell>
          <cell r="CR26">
            <v>3</v>
          </cell>
          <cell r="CS26">
            <v>10</v>
          </cell>
          <cell r="CT26">
            <v>10</v>
          </cell>
          <cell r="CU26">
            <v>14</v>
          </cell>
          <cell r="CV26">
            <v>14</v>
          </cell>
          <cell r="CW26">
            <v>14</v>
          </cell>
          <cell r="CX26">
            <v>14</v>
          </cell>
          <cell r="CY26">
            <v>14</v>
          </cell>
          <cell r="CZ26">
            <v>32</v>
          </cell>
          <cell r="DA26">
            <v>34</v>
          </cell>
          <cell r="DB26">
            <v>31</v>
          </cell>
          <cell r="DC26">
            <v>45</v>
          </cell>
          <cell r="DD26">
            <v>45</v>
          </cell>
          <cell r="DE26">
            <v>45</v>
          </cell>
          <cell r="DF26">
            <v>21</v>
          </cell>
          <cell r="DG26">
            <v>13</v>
          </cell>
          <cell r="DI26">
            <v>191.71428571428601</v>
          </cell>
          <cell r="DJ26">
            <v>3.28571428571429</v>
          </cell>
          <cell r="DK26">
            <v>0</v>
          </cell>
          <cell r="DL26">
            <v>0</v>
          </cell>
          <cell r="DM26">
            <v>0</v>
          </cell>
          <cell r="DN26">
            <v>2</v>
          </cell>
          <cell r="DO26">
            <v>4.5714285714285703</v>
          </cell>
          <cell r="DP26">
            <v>3.1428571428571401</v>
          </cell>
          <cell r="DQ26">
            <v>8.28571428571429</v>
          </cell>
          <cell r="DR26">
            <v>52.428571428571402</v>
          </cell>
          <cell r="DS26">
            <v>168.28571428571399</v>
          </cell>
          <cell r="DT26">
            <v>188.28571428571399</v>
          </cell>
          <cell r="DU26">
            <v>622</v>
          </cell>
          <cell r="DV26">
            <v>502.78874000000002</v>
          </cell>
          <cell r="DW26">
            <v>129.503025714286</v>
          </cell>
        </row>
        <row r="27">
          <cell r="F27" t="str">
            <v>CS20-0362</v>
          </cell>
          <cell r="G27" t="str">
            <v>ARB-</v>
          </cell>
          <cell r="H27">
            <v>13</v>
          </cell>
          <cell r="I27">
            <v>23</v>
          </cell>
          <cell r="J27">
            <v>16</v>
          </cell>
          <cell r="K27">
            <v>31</v>
          </cell>
          <cell r="L27">
            <v>14</v>
          </cell>
          <cell r="M27">
            <v>6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>
            <v>0</v>
          </cell>
          <cell r="AF27">
            <v>1</v>
          </cell>
          <cell r="AG27">
            <v>0</v>
          </cell>
          <cell r="AH27" t="str">
            <v/>
          </cell>
          <cell r="AI27">
            <v>2</v>
          </cell>
          <cell r="AJ27">
            <v>1</v>
          </cell>
          <cell r="AK27">
            <v>5</v>
          </cell>
          <cell r="AL27">
            <v>0</v>
          </cell>
          <cell r="AM27">
            <v>0</v>
          </cell>
          <cell r="AN27">
            <v>0</v>
          </cell>
          <cell r="AO27">
            <v>2</v>
          </cell>
          <cell r="AP27">
            <v>0</v>
          </cell>
          <cell r="AQ27">
            <v>1</v>
          </cell>
          <cell r="AR27">
            <v>1</v>
          </cell>
          <cell r="AS27">
            <v>7</v>
          </cell>
          <cell r="AT27">
            <v>9</v>
          </cell>
          <cell r="AU27">
            <v>5</v>
          </cell>
          <cell r="AV27">
            <v>19</v>
          </cell>
          <cell r="AW27">
            <v>10</v>
          </cell>
          <cell r="AX27">
            <v>17</v>
          </cell>
          <cell r="AY27">
            <v>35</v>
          </cell>
          <cell r="AZ27">
            <v>55</v>
          </cell>
          <cell r="BA27">
            <v>100</v>
          </cell>
          <cell r="BB27">
            <v>73</v>
          </cell>
          <cell r="BC27">
            <v>70</v>
          </cell>
          <cell r="BD27">
            <v>54</v>
          </cell>
          <cell r="BE27">
            <v>94</v>
          </cell>
          <cell r="BF27">
            <v>77</v>
          </cell>
          <cell r="BG27">
            <v>26</v>
          </cell>
          <cell r="BH27">
            <v>14</v>
          </cell>
          <cell r="BI27">
            <v>1</v>
          </cell>
          <cell r="BJ27">
            <v>18</v>
          </cell>
          <cell r="BK27">
            <v>18</v>
          </cell>
          <cell r="BL27">
            <v>15</v>
          </cell>
          <cell r="BM27">
            <v>8.4</v>
          </cell>
          <cell r="BN27">
            <v>7.14</v>
          </cell>
          <cell r="BO27">
            <v>5.4390000000000001</v>
          </cell>
          <cell r="BP27">
            <v>5.4390000000000001</v>
          </cell>
          <cell r="BQ27">
            <v>3.1002299999999998</v>
          </cell>
          <cell r="BR27">
            <v>3.1002299999999998</v>
          </cell>
          <cell r="BS27">
            <v>3.1002299999999998</v>
          </cell>
          <cell r="BT27">
            <v>3.1002299999999998</v>
          </cell>
          <cell r="BU27">
            <v>2</v>
          </cell>
          <cell r="BV27">
            <v>2</v>
          </cell>
          <cell r="BW27">
            <v>2</v>
          </cell>
          <cell r="BX27">
            <v>2</v>
          </cell>
          <cell r="BY27">
            <v>2</v>
          </cell>
          <cell r="BZ27">
            <v>2</v>
          </cell>
          <cell r="CA27">
            <v>2</v>
          </cell>
          <cell r="CB27">
            <v>2</v>
          </cell>
          <cell r="CC27">
            <v>2</v>
          </cell>
          <cell r="CD27">
            <v>2</v>
          </cell>
          <cell r="CE27">
            <v>2</v>
          </cell>
          <cell r="CF27">
            <v>2</v>
          </cell>
          <cell r="CG27">
            <v>2</v>
          </cell>
          <cell r="CH27">
            <v>2</v>
          </cell>
          <cell r="CI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2</v>
          </cell>
          <cell r="CN27">
            <v>2</v>
          </cell>
          <cell r="CO27">
            <v>2</v>
          </cell>
          <cell r="CP27">
            <v>2</v>
          </cell>
          <cell r="CQ27">
            <v>4</v>
          </cell>
          <cell r="CR27">
            <v>4</v>
          </cell>
          <cell r="CS27">
            <v>4</v>
          </cell>
          <cell r="CT27">
            <v>6</v>
          </cell>
          <cell r="CU27">
            <v>12</v>
          </cell>
          <cell r="CV27">
            <v>12</v>
          </cell>
          <cell r="CW27">
            <v>12</v>
          </cell>
          <cell r="CX27">
            <v>12</v>
          </cell>
          <cell r="CY27">
            <v>11</v>
          </cell>
          <cell r="CZ27">
            <v>56</v>
          </cell>
          <cell r="DA27">
            <v>80</v>
          </cell>
          <cell r="DB27">
            <v>62</v>
          </cell>
          <cell r="DC27">
            <v>48</v>
          </cell>
          <cell r="DD27">
            <v>48</v>
          </cell>
          <cell r="DE27">
            <v>48</v>
          </cell>
          <cell r="DF27">
            <v>44</v>
          </cell>
          <cell r="DG27">
            <v>33</v>
          </cell>
          <cell r="DI27">
            <v>89</v>
          </cell>
          <cell r="DJ27">
            <v>15</v>
          </cell>
          <cell r="DK27">
            <v>1</v>
          </cell>
          <cell r="DL27">
            <v>0</v>
          </cell>
          <cell r="DM27">
            <v>0</v>
          </cell>
          <cell r="DN27">
            <v>0</v>
          </cell>
          <cell r="DO27">
            <v>8</v>
          </cell>
          <cell r="DP27">
            <v>2</v>
          </cell>
          <cell r="DQ27">
            <v>18</v>
          </cell>
          <cell r="DR27">
            <v>66</v>
          </cell>
          <cell r="DS27">
            <v>223</v>
          </cell>
          <cell r="DT27">
            <v>273</v>
          </cell>
          <cell r="DU27">
            <v>695</v>
          </cell>
          <cell r="DV27">
            <v>548.57142857142901</v>
          </cell>
          <cell r="DW27">
            <v>127.06892000000001</v>
          </cell>
        </row>
        <row r="28">
          <cell r="F28" t="str">
            <v>CS20-0363</v>
          </cell>
          <cell r="G28" t="str">
            <v>ARB-</v>
          </cell>
          <cell r="H28">
            <v>9</v>
          </cell>
          <cell r="I28">
            <v>5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1</v>
          </cell>
          <cell r="AC28" t="str">
            <v/>
          </cell>
          <cell r="AD28" t="str">
            <v/>
          </cell>
          <cell r="AE28">
            <v>1</v>
          </cell>
          <cell r="AF28">
            <v>2</v>
          </cell>
          <cell r="AG28">
            <v>0</v>
          </cell>
          <cell r="AH28">
            <v>1</v>
          </cell>
          <cell r="AI28">
            <v>1</v>
          </cell>
          <cell r="AJ28">
            <v>0</v>
          </cell>
          <cell r="AK28">
            <v>1</v>
          </cell>
          <cell r="AL28">
            <v>0</v>
          </cell>
          <cell r="AM28">
            <v>3</v>
          </cell>
          <cell r="AN28">
            <v>0</v>
          </cell>
          <cell r="AO28">
            <v>4</v>
          </cell>
          <cell r="AP28">
            <v>0</v>
          </cell>
          <cell r="AQ28">
            <v>1</v>
          </cell>
          <cell r="AR28">
            <v>2</v>
          </cell>
          <cell r="AS28">
            <v>1</v>
          </cell>
          <cell r="AT28">
            <v>6</v>
          </cell>
          <cell r="AU28">
            <v>0</v>
          </cell>
          <cell r="AV28">
            <v>2</v>
          </cell>
          <cell r="AW28">
            <v>1</v>
          </cell>
          <cell r="AX28">
            <v>1</v>
          </cell>
          <cell r="AY28">
            <v>2</v>
          </cell>
          <cell r="AZ28">
            <v>2</v>
          </cell>
          <cell r="BA28">
            <v>11</v>
          </cell>
          <cell r="BB28">
            <v>10</v>
          </cell>
          <cell r="BC28">
            <v>10</v>
          </cell>
          <cell r="BD28">
            <v>13</v>
          </cell>
          <cell r="BE28">
            <v>4</v>
          </cell>
          <cell r="BF28">
            <v>5</v>
          </cell>
          <cell r="BG28">
            <v>6</v>
          </cell>
          <cell r="BH28">
            <v>0</v>
          </cell>
          <cell r="BI28">
            <v>1</v>
          </cell>
          <cell r="BJ28">
            <v>2</v>
          </cell>
          <cell r="BK28">
            <v>2</v>
          </cell>
          <cell r="BL28">
            <v>2</v>
          </cell>
          <cell r="BM28">
            <v>0.7</v>
          </cell>
          <cell r="BN28">
            <v>0.59499999999999997</v>
          </cell>
          <cell r="BO28">
            <v>0.45324999999999999</v>
          </cell>
          <cell r="BP28">
            <v>0.45324999999999999</v>
          </cell>
          <cell r="BQ28">
            <v>0.25835249999999998</v>
          </cell>
          <cell r="BR28">
            <v>0.25835249999999998</v>
          </cell>
          <cell r="BS28">
            <v>0.25835249999999998</v>
          </cell>
          <cell r="BT28">
            <v>0.25835249999999998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1</v>
          </cell>
          <cell r="CV28">
            <v>1</v>
          </cell>
          <cell r="CW28">
            <v>1</v>
          </cell>
          <cell r="CX28">
            <v>1</v>
          </cell>
          <cell r="CY28">
            <v>2</v>
          </cell>
          <cell r="CZ28">
            <v>5</v>
          </cell>
          <cell r="DA28">
            <v>6</v>
          </cell>
          <cell r="DB28">
            <v>7</v>
          </cell>
          <cell r="DC28">
            <v>5</v>
          </cell>
          <cell r="DD28">
            <v>10</v>
          </cell>
          <cell r="DE28">
            <v>9</v>
          </cell>
          <cell r="DF28">
            <v>7</v>
          </cell>
          <cell r="DG28">
            <v>4</v>
          </cell>
          <cell r="DI28">
            <v>14</v>
          </cell>
          <cell r="DJ28">
            <v>0</v>
          </cell>
          <cell r="DK28">
            <v>0</v>
          </cell>
          <cell r="DL28">
            <v>1</v>
          </cell>
          <cell r="DM28">
            <v>0</v>
          </cell>
          <cell r="DN28">
            <v>0</v>
          </cell>
          <cell r="DO28">
            <v>3</v>
          </cell>
          <cell r="DP28">
            <v>7</v>
          </cell>
          <cell r="DQ28">
            <v>10</v>
          </cell>
          <cell r="DR28">
            <v>4.8571428571428603</v>
          </cell>
          <cell r="DS28">
            <v>28.1428571428571</v>
          </cell>
          <cell r="DT28">
            <v>30.8571428571429</v>
          </cell>
          <cell r="DU28">
            <v>98.857142857142904</v>
          </cell>
          <cell r="DV28">
            <v>69.877767142857195</v>
          </cell>
          <cell r="DW28">
            <v>10.877767142857101</v>
          </cell>
        </row>
        <row r="29">
          <cell r="F29" t="str">
            <v>CS20-0369</v>
          </cell>
          <cell r="G29" t="str">
            <v>ARB-</v>
          </cell>
          <cell r="H29">
            <v>2</v>
          </cell>
          <cell r="I29">
            <v>2</v>
          </cell>
          <cell r="J29">
            <v>0</v>
          </cell>
          <cell r="K29">
            <v>-1</v>
          </cell>
          <cell r="L29">
            <v>1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 t="str">
            <v/>
          </cell>
          <cell r="AB29" t="str">
            <v/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>
            <v>2</v>
          </cell>
          <cell r="AP29">
            <v>1</v>
          </cell>
          <cell r="AQ29">
            <v>0</v>
          </cell>
          <cell r="AR29">
            <v>0</v>
          </cell>
          <cell r="AS29">
            <v>5</v>
          </cell>
          <cell r="AT29">
            <v>5</v>
          </cell>
          <cell r="AU29">
            <v>2</v>
          </cell>
          <cell r="AV29">
            <v>6</v>
          </cell>
          <cell r="AW29">
            <v>6</v>
          </cell>
          <cell r="AX29">
            <v>8</v>
          </cell>
          <cell r="AY29">
            <v>22</v>
          </cell>
          <cell r="AZ29">
            <v>12</v>
          </cell>
          <cell r="BA29">
            <v>0</v>
          </cell>
          <cell r="BB29">
            <v>12</v>
          </cell>
          <cell r="BC29">
            <v>18</v>
          </cell>
          <cell r="BD29">
            <v>6</v>
          </cell>
          <cell r="BE29">
            <v>23</v>
          </cell>
          <cell r="BF29">
            <v>18</v>
          </cell>
          <cell r="BG29">
            <v>5</v>
          </cell>
          <cell r="BH29">
            <v>1</v>
          </cell>
          <cell r="BI29">
            <v>2</v>
          </cell>
          <cell r="BJ29">
            <v>6</v>
          </cell>
          <cell r="BK29">
            <v>6</v>
          </cell>
          <cell r="BL29">
            <v>4.8</v>
          </cell>
          <cell r="BM29">
            <v>2.94</v>
          </cell>
          <cell r="BN29">
            <v>2.4990000000000001</v>
          </cell>
          <cell r="BO29">
            <v>1.9036500000000001</v>
          </cell>
          <cell r="BP29">
            <v>1.9036500000000001</v>
          </cell>
          <cell r="BQ29">
            <v>1.0850804999999999</v>
          </cell>
          <cell r="BR29">
            <v>1.0850804999999999</v>
          </cell>
          <cell r="BS29">
            <v>1.0850804999999999</v>
          </cell>
          <cell r="BT29">
            <v>1.0850804999999999</v>
          </cell>
          <cell r="BU29">
            <v>0.6</v>
          </cell>
          <cell r="BV29">
            <v>0.6</v>
          </cell>
          <cell r="BW29">
            <v>0.6</v>
          </cell>
          <cell r="BX29">
            <v>0.6</v>
          </cell>
          <cell r="BY29">
            <v>0.6</v>
          </cell>
          <cell r="BZ29">
            <v>0.6</v>
          </cell>
          <cell r="CA29">
            <v>0.6</v>
          </cell>
          <cell r="CB29">
            <v>0.6</v>
          </cell>
          <cell r="CC29">
            <v>0.6</v>
          </cell>
          <cell r="CD29">
            <v>0.6</v>
          </cell>
          <cell r="CE29">
            <v>0.6</v>
          </cell>
          <cell r="CF29">
            <v>0.6</v>
          </cell>
          <cell r="CG29">
            <v>0.6</v>
          </cell>
          <cell r="CH29">
            <v>0.6</v>
          </cell>
          <cell r="CI29">
            <v>0.3</v>
          </cell>
          <cell r="CJ29">
            <v>0.3</v>
          </cell>
          <cell r="CK29">
            <v>0.3</v>
          </cell>
          <cell r="CL29">
            <v>0.3</v>
          </cell>
          <cell r="CM29">
            <v>0.6</v>
          </cell>
          <cell r="CN29">
            <v>0.6</v>
          </cell>
          <cell r="CO29">
            <v>0.6</v>
          </cell>
          <cell r="CP29">
            <v>0.6</v>
          </cell>
          <cell r="CQ29">
            <v>2.4</v>
          </cell>
          <cell r="CR29">
            <v>2.4</v>
          </cell>
          <cell r="CS29">
            <v>5.4</v>
          </cell>
          <cell r="CT29">
            <v>1.2</v>
          </cell>
          <cell r="CU29">
            <v>4.2</v>
          </cell>
          <cell r="CV29">
            <v>4.2</v>
          </cell>
          <cell r="CW29">
            <v>4.2</v>
          </cell>
          <cell r="CX29">
            <v>4.2</v>
          </cell>
          <cell r="CY29">
            <v>4.8</v>
          </cell>
          <cell r="CZ29">
            <v>5.4</v>
          </cell>
          <cell r="DA29">
            <v>7.2</v>
          </cell>
          <cell r="DB29">
            <v>9</v>
          </cell>
          <cell r="DC29">
            <v>7.2</v>
          </cell>
          <cell r="DD29">
            <v>9</v>
          </cell>
          <cell r="DE29">
            <v>15.6</v>
          </cell>
          <cell r="DF29">
            <v>12.6</v>
          </cell>
          <cell r="DG29">
            <v>10.199999999999999</v>
          </cell>
          <cell r="DI29">
            <v>3.4285714285714302</v>
          </cell>
          <cell r="DJ29">
            <v>0.57142857142857095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2.71428571428571</v>
          </cell>
          <cell r="DQ29">
            <v>10.285714285714301</v>
          </cell>
          <cell r="DR29">
            <v>31.428571428571399</v>
          </cell>
          <cell r="DS29">
            <v>24.8571428571429</v>
          </cell>
          <cell r="DT29">
            <v>57.285714285714299</v>
          </cell>
          <cell r="DU29">
            <v>130.57142857142901</v>
          </cell>
          <cell r="DV29">
            <v>156.12947914285701</v>
          </cell>
          <cell r="DW29">
            <v>40.158050571428603</v>
          </cell>
        </row>
        <row r="30">
          <cell r="F30" t="str">
            <v>CS20-0370</v>
          </cell>
          <cell r="G30" t="str">
            <v>ARB</v>
          </cell>
          <cell r="H30">
            <v>3</v>
          </cell>
          <cell r="I30">
            <v>7</v>
          </cell>
          <cell r="J30">
            <v>5</v>
          </cell>
          <cell r="K30">
            <v>3</v>
          </cell>
          <cell r="L30">
            <v>3</v>
          </cell>
          <cell r="M30">
            <v>1</v>
          </cell>
          <cell r="N30">
            <v>3</v>
          </cell>
          <cell r="O30">
            <v>1</v>
          </cell>
          <cell r="P30">
            <v>-1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 t="str">
            <v/>
          </cell>
          <cell r="AL30">
            <v>0</v>
          </cell>
          <cell r="AM30" t="str">
            <v/>
          </cell>
          <cell r="AN30">
            <v>0</v>
          </cell>
          <cell r="AO30">
            <v>0</v>
          </cell>
          <cell r="AP30">
            <v>0</v>
          </cell>
          <cell r="AQ30">
            <v>1</v>
          </cell>
          <cell r="AR30">
            <v>1</v>
          </cell>
          <cell r="AS30">
            <v>0</v>
          </cell>
          <cell r="AT30">
            <v>5</v>
          </cell>
          <cell r="AU30">
            <v>4</v>
          </cell>
          <cell r="AV30">
            <v>3</v>
          </cell>
          <cell r="AW30">
            <v>3</v>
          </cell>
          <cell r="AX30">
            <v>5</v>
          </cell>
          <cell r="AY30">
            <v>11</v>
          </cell>
          <cell r="AZ30">
            <v>9</v>
          </cell>
          <cell r="BA30">
            <v>28</v>
          </cell>
          <cell r="BB30">
            <v>68</v>
          </cell>
          <cell r="BC30">
            <v>53</v>
          </cell>
          <cell r="BD30">
            <v>12</v>
          </cell>
          <cell r="BE30">
            <v>17</v>
          </cell>
          <cell r="BF30">
            <v>28</v>
          </cell>
          <cell r="BG30">
            <v>5</v>
          </cell>
          <cell r="BH30">
            <v>3</v>
          </cell>
          <cell r="BI30">
            <v>5</v>
          </cell>
          <cell r="BJ30">
            <v>6</v>
          </cell>
          <cell r="BK30">
            <v>6</v>
          </cell>
          <cell r="BL30">
            <v>5</v>
          </cell>
          <cell r="BM30">
            <v>3.5</v>
          </cell>
          <cell r="BN30">
            <v>2.9750000000000001</v>
          </cell>
          <cell r="BO30">
            <v>2.2662499999999999</v>
          </cell>
          <cell r="BP30">
            <v>2.2662499999999999</v>
          </cell>
          <cell r="BQ30">
            <v>1.2917624999999999</v>
          </cell>
          <cell r="BR30">
            <v>1.2917624999999999</v>
          </cell>
          <cell r="BS30">
            <v>1.2917624999999999</v>
          </cell>
          <cell r="BT30">
            <v>1.2917624999999999</v>
          </cell>
          <cell r="BU30">
            <v>1</v>
          </cell>
          <cell r="BV30">
            <v>1</v>
          </cell>
          <cell r="BW30">
            <v>1</v>
          </cell>
          <cell r="BX30">
            <v>1</v>
          </cell>
          <cell r="BY30">
            <v>1</v>
          </cell>
          <cell r="BZ30">
            <v>1</v>
          </cell>
          <cell r="CA30">
            <v>1</v>
          </cell>
          <cell r="CB30">
            <v>1</v>
          </cell>
          <cell r="CC30">
            <v>1</v>
          </cell>
          <cell r="CD30">
            <v>1</v>
          </cell>
          <cell r="CE30">
            <v>1</v>
          </cell>
          <cell r="CF30">
            <v>1</v>
          </cell>
          <cell r="CG30">
            <v>1</v>
          </cell>
          <cell r="CH30">
            <v>1</v>
          </cell>
          <cell r="CI30">
            <v>0.5</v>
          </cell>
          <cell r="CJ30">
            <v>0.5</v>
          </cell>
          <cell r="CK30">
            <v>0.5</v>
          </cell>
          <cell r="CL30">
            <v>0.5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2</v>
          </cell>
          <cell r="CR30">
            <v>2</v>
          </cell>
          <cell r="CS30">
            <v>2</v>
          </cell>
          <cell r="CT30">
            <v>2</v>
          </cell>
          <cell r="CU30">
            <v>5</v>
          </cell>
          <cell r="CV30">
            <v>5</v>
          </cell>
          <cell r="CW30">
            <v>5</v>
          </cell>
          <cell r="CX30">
            <v>5</v>
          </cell>
          <cell r="CY30">
            <v>5</v>
          </cell>
          <cell r="CZ30">
            <v>10</v>
          </cell>
          <cell r="DA30">
            <v>10</v>
          </cell>
          <cell r="DB30">
            <v>13</v>
          </cell>
          <cell r="DC30">
            <v>16</v>
          </cell>
          <cell r="DD30">
            <v>16</v>
          </cell>
          <cell r="DE30">
            <v>16</v>
          </cell>
          <cell r="DF30">
            <v>13</v>
          </cell>
          <cell r="DG30">
            <v>8</v>
          </cell>
          <cell r="DI30">
            <v>19.285714285714299</v>
          </cell>
          <cell r="DJ30">
            <v>6.28571428571429</v>
          </cell>
          <cell r="DK30">
            <v>-0.57142857142857095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7</v>
          </cell>
          <cell r="DR30">
            <v>19.714285714285701</v>
          </cell>
          <cell r="DS30">
            <v>149.142857142857</v>
          </cell>
          <cell r="DT30">
            <v>77.571428571428598</v>
          </cell>
          <cell r="DU30">
            <v>278.42857142857099</v>
          </cell>
          <cell r="DV30">
            <v>197.78169285714301</v>
          </cell>
          <cell r="DW30">
            <v>51.495978571428601</v>
          </cell>
        </row>
        <row r="31">
          <cell r="F31" t="str">
            <v>CS20-0371</v>
          </cell>
          <cell r="G31" t="str">
            <v>ARB</v>
          </cell>
          <cell r="H31">
            <v>0</v>
          </cell>
          <cell r="I31">
            <v>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 t="str">
            <v/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2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 t="str">
            <v/>
          </cell>
          <cell r="AN31">
            <v>0</v>
          </cell>
          <cell r="AO31">
            <v>1</v>
          </cell>
          <cell r="AP31">
            <v>0</v>
          </cell>
          <cell r="AQ31">
            <v>0</v>
          </cell>
          <cell r="AR31">
            <v>1</v>
          </cell>
          <cell r="AS31">
            <v>1</v>
          </cell>
          <cell r="AT31">
            <v>4</v>
          </cell>
          <cell r="AU31">
            <v>4</v>
          </cell>
          <cell r="AV31">
            <v>5</v>
          </cell>
          <cell r="AW31">
            <v>9</v>
          </cell>
          <cell r="AX31">
            <v>26</v>
          </cell>
          <cell r="AY31">
            <v>26</v>
          </cell>
          <cell r="AZ31">
            <v>45</v>
          </cell>
          <cell r="BA31">
            <v>50</v>
          </cell>
          <cell r="BB31">
            <v>54</v>
          </cell>
          <cell r="BC31">
            <v>59</v>
          </cell>
          <cell r="BD31">
            <v>67</v>
          </cell>
          <cell r="BE31">
            <v>79</v>
          </cell>
          <cell r="BF31">
            <v>57</v>
          </cell>
          <cell r="BG31">
            <v>21</v>
          </cell>
          <cell r="BH31">
            <v>12</v>
          </cell>
          <cell r="BI31">
            <v>20</v>
          </cell>
          <cell r="BJ31">
            <v>18</v>
          </cell>
          <cell r="BK31">
            <v>18</v>
          </cell>
          <cell r="BL31">
            <v>15</v>
          </cell>
          <cell r="BM31">
            <v>10.5</v>
          </cell>
          <cell r="BN31">
            <v>8.9250000000000007</v>
          </cell>
          <cell r="BO31">
            <v>6.7987500000000001</v>
          </cell>
          <cell r="BP31">
            <v>6.7987500000000001</v>
          </cell>
          <cell r="BQ31">
            <v>3.8752875000000002</v>
          </cell>
          <cell r="BR31">
            <v>3.8752875000000002</v>
          </cell>
          <cell r="BS31">
            <v>3.8752875000000002</v>
          </cell>
          <cell r="BT31">
            <v>3.8752875000000002</v>
          </cell>
          <cell r="BU31">
            <v>2</v>
          </cell>
          <cell r="BV31">
            <v>2</v>
          </cell>
          <cell r="BW31">
            <v>2</v>
          </cell>
          <cell r="BX31">
            <v>2</v>
          </cell>
          <cell r="BY31">
            <v>2</v>
          </cell>
          <cell r="BZ31">
            <v>2</v>
          </cell>
          <cell r="CA31">
            <v>2</v>
          </cell>
          <cell r="CB31">
            <v>2</v>
          </cell>
          <cell r="CC31">
            <v>2</v>
          </cell>
          <cell r="CD31">
            <v>2</v>
          </cell>
          <cell r="CE31">
            <v>2</v>
          </cell>
          <cell r="CF31">
            <v>2</v>
          </cell>
          <cell r="CG31">
            <v>2</v>
          </cell>
          <cell r="CH31">
            <v>2</v>
          </cell>
          <cell r="CI31">
            <v>1</v>
          </cell>
          <cell r="CJ31">
            <v>1</v>
          </cell>
          <cell r="CK31">
            <v>1</v>
          </cell>
          <cell r="CL31">
            <v>1</v>
          </cell>
          <cell r="CM31">
            <v>2</v>
          </cell>
          <cell r="CN31">
            <v>2</v>
          </cell>
          <cell r="CO31">
            <v>2</v>
          </cell>
          <cell r="CP31">
            <v>2</v>
          </cell>
          <cell r="CQ31">
            <v>5</v>
          </cell>
          <cell r="CR31">
            <v>5</v>
          </cell>
          <cell r="CS31">
            <v>6</v>
          </cell>
          <cell r="CT31">
            <v>6</v>
          </cell>
          <cell r="CU31">
            <v>15</v>
          </cell>
          <cell r="CV31">
            <v>15</v>
          </cell>
          <cell r="CW31">
            <v>15</v>
          </cell>
          <cell r="CX31">
            <v>15</v>
          </cell>
          <cell r="CY31">
            <v>15</v>
          </cell>
          <cell r="CZ31">
            <v>15</v>
          </cell>
          <cell r="DA31">
            <v>20</v>
          </cell>
          <cell r="DB31">
            <v>42</v>
          </cell>
          <cell r="DC31">
            <v>53</v>
          </cell>
          <cell r="DD31">
            <v>48</v>
          </cell>
          <cell r="DE31">
            <v>44</v>
          </cell>
          <cell r="DF31">
            <v>35</v>
          </cell>
          <cell r="DG31">
            <v>21</v>
          </cell>
          <cell r="DI31">
            <v>1</v>
          </cell>
          <cell r="DJ31">
            <v>0</v>
          </cell>
          <cell r="DK31">
            <v>0</v>
          </cell>
          <cell r="DL31">
            <v>1</v>
          </cell>
          <cell r="DM31">
            <v>0</v>
          </cell>
          <cell r="DN31">
            <v>0</v>
          </cell>
          <cell r="DO31">
            <v>2</v>
          </cell>
          <cell r="DP31">
            <v>1</v>
          </cell>
          <cell r="DQ31">
            <v>6</v>
          </cell>
          <cell r="DR31">
            <v>55.142857142857103</v>
          </cell>
          <cell r="DS31">
            <v>206</v>
          </cell>
          <cell r="DT31">
            <v>242.57142857142901</v>
          </cell>
          <cell r="DU31">
            <v>514.71428571428601</v>
          </cell>
          <cell r="DV31">
            <v>551.34507857142899</v>
          </cell>
          <cell r="DW31">
            <v>153.77365</v>
          </cell>
        </row>
        <row r="32">
          <cell r="F32" t="str">
            <v>CS20-0372</v>
          </cell>
          <cell r="G32" t="str">
            <v>ARB-</v>
          </cell>
          <cell r="H32">
            <v>4</v>
          </cell>
          <cell r="I32">
            <v>7</v>
          </cell>
          <cell r="J32">
            <v>2</v>
          </cell>
          <cell r="K32">
            <v>4</v>
          </cell>
          <cell r="L32">
            <v>7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 t="str">
            <v/>
          </cell>
          <cell r="AN32">
            <v>0</v>
          </cell>
          <cell r="AO32" t="str">
            <v/>
          </cell>
          <cell r="AP32">
            <v>0</v>
          </cell>
          <cell r="AQ32">
            <v>0</v>
          </cell>
          <cell r="AR32">
            <v>3</v>
          </cell>
          <cell r="AS32">
            <v>5</v>
          </cell>
          <cell r="AT32">
            <v>6</v>
          </cell>
          <cell r="AU32">
            <v>14</v>
          </cell>
          <cell r="AV32">
            <v>18</v>
          </cell>
          <cell r="AW32">
            <v>15</v>
          </cell>
          <cell r="AX32">
            <v>16</v>
          </cell>
          <cell r="AY32">
            <v>19</v>
          </cell>
          <cell r="AZ32">
            <v>24</v>
          </cell>
          <cell r="BA32">
            <v>54</v>
          </cell>
          <cell r="BB32">
            <v>30</v>
          </cell>
          <cell r="BC32">
            <v>30</v>
          </cell>
          <cell r="BD32">
            <v>41</v>
          </cell>
          <cell r="BE32">
            <v>61</v>
          </cell>
          <cell r="BF32">
            <v>26</v>
          </cell>
          <cell r="BG32">
            <v>17</v>
          </cell>
          <cell r="BH32">
            <v>11</v>
          </cell>
          <cell r="BI32">
            <v>6</v>
          </cell>
          <cell r="BJ32">
            <v>14.4</v>
          </cell>
          <cell r="BK32">
            <v>14.4</v>
          </cell>
          <cell r="BL32">
            <v>12</v>
          </cell>
          <cell r="BM32">
            <v>8.4</v>
          </cell>
          <cell r="BN32">
            <v>7.14</v>
          </cell>
          <cell r="BO32">
            <v>5.4390000000000001</v>
          </cell>
          <cell r="BP32">
            <v>5.4390000000000001</v>
          </cell>
          <cell r="BQ32">
            <v>3.1002299999999998</v>
          </cell>
          <cell r="BR32">
            <v>3.1002299999999998</v>
          </cell>
          <cell r="BS32">
            <v>3.1002299999999998</v>
          </cell>
          <cell r="BT32">
            <v>3.1002299999999998</v>
          </cell>
          <cell r="BU32">
            <v>1.6</v>
          </cell>
          <cell r="BV32">
            <v>1.6</v>
          </cell>
          <cell r="BW32">
            <v>1.6</v>
          </cell>
          <cell r="BX32">
            <v>1.6</v>
          </cell>
          <cell r="BY32">
            <v>1.6</v>
          </cell>
          <cell r="BZ32">
            <v>1.6</v>
          </cell>
          <cell r="CA32">
            <v>1.6</v>
          </cell>
          <cell r="CB32">
            <v>1.6</v>
          </cell>
          <cell r="CC32">
            <v>1.6</v>
          </cell>
          <cell r="CD32">
            <v>1.6</v>
          </cell>
          <cell r="CE32">
            <v>1.6</v>
          </cell>
          <cell r="CF32">
            <v>1.6</v>
          </cell>
          <cell r="CG32">
            <v>1.6</v>
          </cell>
          <cell r="CH32">
            <v>1.6</v>
          </cell>
          <cell r="CI32">
            <v>0.8</v>
          </cell>
          <cell r="CJ32">
            <v>0.8</v>
          </cell>
          <cell r="CK32">
            <v>0.8</v>
          </cell>
          <cell r="CL32">
            <v>0.8</v>
          </cell>
          <cell r="CM32">
            <v>1.6</v>
          </cell>
          <cell r="CN32">
            <v>1.6</v>
          </cell>
          <cell r="CO32">
            <v>1.6</v>
          </cell>
          <cell r="CP32">
            <v>1.6</v>
          </cell>
          <cell r="CQ32">
            <v>4</v>
          </cell>
          <cell r="CR32">
            <v>4</v>
          </cell>
          <cell r="CS32">
            <v>4.8</v>
          </cell>
          <cell r="CT32">
            <v>4.8</v>
          </cell>
          <cell r="CU32">
            <v>12</v>
          </cell>
          <cell r="CV32">
            <v>12</v>
          </cell>
          <cell r="CW32">
            <v>12</v>
          </cell>
          <cell r="CX32">
            <v>12</v>
          </cell>
          <cell r="CY32">
            <v>12</v>
          </cell>
          <cell r="CZ32">
            <v>16</v>
          </cell>
          <cell r="DA32">
            <v>19.2</v>
          </cell>
          <cell r="DB32">
            <v>33.6</v>
          </cell>
          <cell r="DC32">
            <v>42.4</v>
          </cell>
          <cell r="DD32">
            <v>38.4</v>
          </cell>
          <cell r="DE32">
            <v>35.200000000000003</v>
          </cell>
          <cell r="DF32">
            <v>28</v>
          </cell>
          <cell r="DG32">
            <v>16.8</v>
          </cell>
          <cell r="DI32">
            <v>20</v>
          </cell>
          <cell r="DJ32">
            <v>5</v>
          </cell>
          <cell r="DK32">
            <v>0</v>
          </cell>
          <cell r="DL32">
            <v>1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14</v>
          </cell>
          <cell r="DR32">
            <v>71.142857142857096</v>
          </cell>
          <cell r="DS32">
            <v>140.28571428571399</v>
          </cell>
          <cell r="DT32">
            <v>155.142857142857</v>
          </cell>
          <cell r="DU32">
            <v>406.57142857142901</v>
          </cell>
          <cell r="DV32">
            <v>439.67606285714299</v>
          </cell>
          <cell r="DW32">
            <v>114.41892</v>
          </cell>
        </row>
        <row r="33">
          <cell r="F33" t="str">
            <v>CS20-0373</v>
          </cell>
          <cell r="G33" t="str">
            <v>ARB</v>
          </cell>
          <cell r="H33">
            <v>24</v>
          </cell>
          <cell r="I33">
            <v>21</v>
          </cell>
          <cell r="J33">
            <v>25</v>
          </cell>
          <cell r="K33">
            <v>10</v>
          </cell>
          <cell r="L33">
            <v>2</v>
          </cell>
          <cell r="M33">
            <v>4</v>
          </cell>
          <cell r="N33">
            <v>2</v>
          </cell>
          <cell r="O33">
            <v>1</v>
          </cell>
          <cell r="P33">
            <v>-2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 t="str">
            <v/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1</v>
          </cell>
          <cell r="AR33">
            <v>3</v>
          </cell>
          <cell r="AS33">
            <v>2</v>
          </cell>
          <cell r="AT33">
            <v>5</v>
          </cell>
          <cell r="AU33">
            <v>4</v>
          </cell>
          <cell r="AV33">
            <v>5</v>
          </cell>
          <cell r="AW33">
            <v>4</v>
          </cell>
          <cell r="AX33">
            <v>4</v>
          </cell>
          <cell r="AY33">
            <v>8</v>
          </cell>
          <cell r="AZ33">
            <v>11</v>
          </cell>
          <cell r="BA33">
            <v>33</v>
          </cell>
          <cell r="BB33">
            <v>216</v>
          </cell>
          <cell r="BC33">
            <v>173</v>
          </cell>
          <cell r="BD33">
            <v>52</v>
          </cell>
          <cell r="BE33">
            <v>72</v>
          </cell>
          <cell r="BF33">
            <v>61</v>
          </cell>
          <cell r="BG33">
            <v>17</v>
          </cell>
          <cell r="BH33">
            <v>22</v>
          </cell>
          <cell r="BI33">
            <v>24</v>
          </cell>
          <cell r="BJ33">
            <v>18</v>
          </cell>
          <cell r="BK33">
            <v>18</v>
          </cell>
          <cell r="BL33">
            <v>15</v>
          </cell>
          <cell r="BM33">
            <v>3.5</v>
          </cell>
          <cell r="BN33">
            <v>2.9750000000000001</v>
          </cell>
          <cell r="BO33">
            <v>2.2662499999999999</v>
          </cell>
          <cell r="BP33">
            <v>2.2662499999999999</v>
          </cell>
          <cell r="BQ33">
            <v>1.2917624999999999</v>
          </cell>
          <cell r="BR33">
            <v>1.2917624999999999</v>
          </cell>
          <cell r="BS33">
            <v>1.2917624999999999</v>
          </cell>
          <cell r="BT33">
            <v>1.2917624999999999</v>
          </cell>
          <cell r="BU33">
            <v>1</v>
          </cell>
          <cell r="BV33">
            <v>1</v>
          </cell>
          <cell r="BW33">
            <v>1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I33">
            <v>0.5</v>
          </cell>
          <cell r="CJ33">
            <v>0.5</v>
          </cell>
          <cell r="CK33">
            <v>0.5</v>
          </cell>
          <cell r="CL33">
            <v>0.5</v>
          </cell>
          <cell r="CM33">
            <v>1</v>
          </cell>
          <cell r="CN33">
            <v>1</v>
          </cell>
          <cell r="CO33">
            <v>1</v>
          </cell>
          <cell r="CP33">
            <v>1</v>
          </cell>
          <cell r="CQ33">
            <v>2</v>
          </cell>
          <cell r="CR33">
            <v>2</v>
          </cell>
          <cell r="CS33">
            <v>2</v>
          </cell>
          <cell r="CT33">
            <v>2</v>
          </cell>
          <cell r="CU33">
            <v>5</v>
          </cell>
          <cell r="CV33">
            <v>5</v>
          </cell>
          <cell r="CW33">
            <v>5</v>
          </cell>
          <cell r="CX33">
            <v>5</v>
          </cell>
          <cell r="CY33">
            <v>5</v>
          </cell>
          <cell r="CZ33">
            <v>45</v>
          </cell>
          <cell r="DA33">
            <v>57</v>
          </cell>
          <cell r="DB33">
            <v>42</v>
          </cell>
          <cell r="DC33">
            <v>53</v>
          </cell>
          <cell r="DD33">
            <v>48</v>
          </cell>
          <cell r="DE33">
            <v>44</v>
          </cell>
          <cell r="DF33">
            <v>35</v>
          </cell>
          <cell r="DG33">
            <v>21</v>
          </cell>
          <cell r="DI33">
            <v>80.857142857142904</v>
          </cell>
          <cell r="DJ33">
            <v>7.28571428571429</v>
          </cell>
          <cell r="DK33">
            <v>-1.1428571428571399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1</v>
          </cell>
          <cell r="DQ33">
            <v>11</v>
          </cell>
          <cell r="DR33">
            <v>20.428571428571399</v>
          </cell>
          <cell r="DS33">
            <v>388.142857142857</v>
          </cell>
          <cell r="DT33">
            <v>254.57142857142901</v>
          </cell>
          <cell r="DU33">
            <v>762.142857142857</v>
          </cell>
          <cell r="DV33">
            <v>511.56740714285701</v>
          </cell>
          <cell r="DW33">
            <v>126.710264285714</v>
          </cell>
        </row>
        <row r="34">
          <cell r="F34" t="str">
            <v>CS20-0374</v>
          </cell>
          <cell r="G34" t="str">
            <v>ARB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/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 t="str">
            <v/>
          </cell>
          <cell r="AL34">
            <v>0</v>
          </cell>
          <cell r="AM34">
            <v>0</v>
          </cell>
          <cell r="AN34">
            <v>2</v>
          </cell>
          <cell r="AO34">
            <v>2</v>
          </cell>
          <cell r="AP34">
            <v>0</v>
          </cell>
          <cell r="AQ34">
            <v>3</v>
          </cell>
          <cell r="AR34">
            <v>3</v>
          </cell>
          <cell r="AS34">
            <v>5</v>
          </cell>
          <cell r="AT34">
            <v>6</v>
          </cell>
          <cell r="AU34">
            <v>8</v>
          </cell>
          <cell r="AV34">
            <v>6</v>
          </cell>
          <cell r="AW34">
            <v>14</v>
          </cell>
          <cell r="AX34">
            <v>8</v>
          </cell>
          <cell r="AY34">
            <v>19</v>
          </cell>
          <cell r="AZ34">
            <v>16</v>
          </cell>
          <cell r="BA34">
            <v>27</v>
          </cell>
          <cell r="BB34">
            <v>63</v>
          </cell>
          <cell r="BC34">
            <v>52</v>
          </cell>
          <cell r="BD34">
            <v>44</v>
          </cell>
          <cell r="BE34">
            <v>10</v>
          </cell>
          <cell r="BF34">
            <v>3</v>
          </cell>
          <cell r="BG34">
            <v>1</v>
          </cell>
          <cell r="BH34">
            <v>4</v>
          </cell>
          <cell r="BI34">
            <v>3</v>
          </cell>
          <cell r="BJ34">
            <v>3</v>
          </cell>
          <cell r="BK34">
            <v>3</v>
          </cell>
          <cell r="BL34">
            <v>7.2</v>
          </cell>
          <cell r="BM34">
            <v>5.5439999999999996</v>
          </cell>
          <cell r="BN34">
            <v>4.7123999999999997</v>
          </cell>
          <cell r="BO34">
            <v>3.5897399999999999</v>
          </cell>
          <cell r="BP34">
            <v>3.5897399999999999</v>
          </cell>
          <cell r="BQ34">
            <v>2.0461518000000001</v>
          </cell>
          <cell r="BR34">
            <v>2.0461518000000001</v>
          </cell>
          <cell r="BS34">
            <v>2.0461518000000001</v>
          </cell>
          <cell r="BT34">
            <v>2.0461518000000001</v>
          </cell>
          <cell r="BU34">
            <v>0.72</v>
          </cell>
          <cell r="BV34">
            <v>0.72</v>
          </cell>
          <cell r="BW34">
            <v>0.72</v>
          </cell>
          <cell r="BX34">
            <v>0.72</v>
          </cell>
          <cell r="BY34">
            <v>0.72</v>
          </cell>
          <cell r="BZ34">
            <v>0.72</v>
          </cell>
          <cell r="CA34">
            <v>0.72</v>
          </cell>
          <cell r="CB34">
            <v>0.72</v>
          </cell>
          <cell r="CC34">
            <v>0.72</v>
          </cell>
          <cell r="CD34">
            <v>0.72</v>
          </cell>
          <cell r="CE34">
            <v>0.72</v>
          </cell>
          <cell r="CF34">
            <v>0.72</v>
          </cell>
          <cell r="CG34">
            <v>0.72</v>
          </cell>
          <cell r="CH34">
            <v>0.72</v>
          </cell>
          <cell r="CI34">
            <v>0.36</v>
          </cell>
          <cell r="CJ34">
            <v>0.36</v>
          </cell>
          <cell r="CK34">
            <v>0.36</v>
          </cell>
          <cell r="CL34">
            <v>0.36</v>
          </cell>
          <cell r="CM34">
            <v>0.72</v>
          </cell>
          <cell r="CN34">
            <v>0.72</v>
          </cell>
          <cell r="CO34">
            <v>0.72</v>
          </cell>
          <cell r="CP34">
            <v>0.72</v>
          </cell>
          <cell r="CQ34">
            <v>2.16</v>
          </cell>
          <cell r="CR34">
            <v>2.16</v>
          </cell>
          <cell r="CS34">
            <v>2.88</v>
          </cell>
          <cell r="CT34">
            <v>2.88</v>
          </cell>
          <cell r="CU34">
            <v>7.92</v>
          </cell>
          <cell r="CV34">
            <v>7.92</v>
          </cell>
          <cell r="CW34">
            <v>7.92</v>
          </cell>
          <cell r="CX34">
            <v>7.92</v>
          </cell>
          <cell r="CY34">
            <v>15.84</v>
          </cell>
          <cell r="CZ34">
            <v>10.08</v>
          </cell>
          <cell r="DA34">
            <v>12.24</v>
          </cell>
          <cell r="DB34">
            <v>19.440000000000001</v>
          </cell>
          <cell r="DC34">
            <v>25.2</v>
          </cell>
          <cell r="DD34">
            <v>25.2</v>
          </cell>
          <cell r="DE34">
            <v>25.2</v>
          </cell>
          <cell r="DF34">
            <v>20.16</v>
          </cell>
          <cell r="DG34">
            <v>12.24</v>
          </cell>
          <cell r="DI34">
            <v>3.8571428571428599</v>
          </cell>
          <cell r="DJ34">
            <v>1.1428571428571399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4</v>
          </cell>
          <cell r="DQ34">
            <v>17</v>
          </cell>
          <cell r="DR34">
            <v>44.142857142857103</v>
          </cell>
          <cell r="DS34">
            <v>154</v>
          </cell>
          <cell r="DT34">
            <v>73.428571428571402</v>
          </cell>
          <cell r="DU34">
            <v>297.57142857142901</v>
          </cell>
          <cell r="DV34">
            <v>269.89477291428602</v>
          </cell>
          <cell r="DW34">
            <v>54.409058628571401</v>
          </cell>
        </row>
        <row r="35">
          <cell r="F35" t="str">
            <v>CS20-0375</v>
          </cell>
          <cell r="G35" t="str">
            <v>ARB-</v>
          </cell>
          <cell r="H35">
            <v>3</v>
          </cell>
          <cell r="I35">
            <v>7</v>
          </cell>
          <cell r="J35">
            <v>6</v>
          </cell>
          <cell r="K35">
            <v>2</v>
          </cell>
          <cell r="L35">
            <v>3</v>
          </cell>
          <cell r="M35">
            <v>2</v>
          </cell>
          <cell r="N35">
            <v>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1</v>
          </cell>
          <cell r="AG35">
            <v>0</v>
          </cell>
          <cell r="AH35" t="str">
            <v/>
          </cell>
          <cell r="AI35">
            <v>1</v>
          </cell>
          <cell r="AJ35">
            <v>0</v>
          </cell>
          <cell r="AK35" t="str">
            <v/>
          </cell>
          <cell r="AL35">
            <v>0</v>
          </cell>
          <cell r="AM35">
            <v>1</v>
          </cell>
          <cell r="AN35">
            <v>0</v>
          </cell>
          <cell r="AO35">
            <v>0</v>
          </cell>
          <cell r="AP35">
            <v>4</v>
          </cell>
          <cell r="AQ35">
            <v>0</v>
          </cell>
          <cell r="AR35">
            <v>2</v>
          </cell>
          <cell r="AS35">
            <v>0</v>
          </cell>
          <cell r="AT35">
            <v>4</v>
          </cell>
          <cell r="AU35">
            <v>2</v>
          </cell>
          <cell r="AV35">
            <v>9</v>
          </cell>
          <cell r="AW35">
            <v>5</v>
          </cell>
          <cell r="AX35">
            <v>9</v>
          </cell>
          <cell r="AY35">
            <v>7</v>
          </cell>
          <cell r="AZ35">
            <v>4</v>
          </cell>
          <cell r="BA35">
            <v>20</v>
          </cell>
          <cell r="BB35">
            <v>41</v>
          </cell>
          <cell r="BC35">
            <v>30</v>
          </cell>
          <cell r="BD35">
            <v>19</v>
          </cell>
          <cell r="BE35">
            <v>42</v>
          </cell>
          <cell r="BF35">
            <v>35</v>
          </cell>
          <cell r="BG35">
            <v>6</v>
          </cell>
          <cell r="BH35">
            <v>14</v>
          </cell>
          <cell r="BI35">
            <v>16</v>
          </cell>
          <cell r="BJ35">
            <v>12</v>
          </cell>
          <cell r="BK35">
            <v>12</v>
          </cell>
          <cell r="BL35">
            <v>10</v>
          </cell>
          <cell r="BM35">
            <v>4.9000000000000004</v>
          </cell>
          <cell r="BN35">
            <v>4.165</v>
          </cell>
          <cell r="BO35">
            <v>3.1727500000000002</v>
          </cell>
          <cell r="BP35">
            <v>3.1727500000000002</v>
          </cell>
          <cell r="BQ35">
            <v>1.8084674999999999</v>
          </cell>
          <cell r="BR35">
            <v>1.8084674999999999</v>
          </cell>
          <cell r="BS35">
            <v>1.8084674999999999</v>
          </cell>
          <cell r="BT35">
            <v>1.8084674999999999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I35">
            <v>0.5</v>
          </cell>
          <cell r="CJ35">
            <v>0.5</v>
          </cell>
          <cell r="CK35">
            <v>0.5</v>
          </cell>
          <cell r="CL35">
            <v>0.5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2</v>
          </cell>
          <cell r="CR35">
            <v>2</v>
          </cell>
          <cell r="CS35">
            <v>3</v>
          </cell>
          <cell r="CT35">
            <v>3</v>
          </cell>
          <cell r="CU35">
            <v>7</v>
          </cell>
          <cell r="CV35">
            <v>7</v>
          </cell>
          <cell r="CW35">
            <v>7</v>
          </cell>
          <cell r="CX35">
            <v>7</v>
          </cell>
          <cell r="CY35">
            <v>12</v>
          </cell>
          <cell r="CZ35">
            <v>15</v>
          </cell>
          <cell r="DA35">
            <v>21</v>
          </cell>
          <cell r="DB35">
            <v>27</v>
          </cell>
          <cell r="DC35">
            <v>35</v>
          </cell>
          <cell r="DD35">
            <v>35</v>
          </cell>
          <cell r="DE35">
            <v>35</v>
          </cell>
          <cell r="DF35">
            <v>28</v>
          </cell>
          <cell r="DG35">
            <v>17</v>
          </cell>
          <cell r="DI35">
            <v>19.285714285714299</v>
          </cell>
          <cell r="DJ35">
            <v>4.71428571428571</v>
          </cell>
          <cell r="DK35">
            <v>0</v>
          </cell>
          <cell r="DL35">
            <v>0</v>
          </cell>
          <cell r="DM35">
            <v>0</v>
          </cell>
          <cell r="DN35">
            <v>1</v>
          </cell>
          <cell r="DO35">
            <v>1</v>
          </cell>
          <cell r="DP35">
            <v>3.8571428571428599</v>
          </cell>
          <cell r="DQ35">
            <v>7.1428571428571397</v>
          </cell>
          <cell r="DR35">
            <v>28</v>
          </cell>
          <cell r="DS35">
            <v>90.428571428571402</v>
          </cell>
          <cell r="DT35">
            <v>112.571428571429</v>
          </cell>
          <cell r="DU35">
            <v>268</v>
          </cell>
          <cell r="DV35">
            <v>372.85865571428599</v>
          </cell>
          <cell r="DW35">
            <v>98.572941428571397</v>
          </cell>
        </row>
        <row r="36">
          <cell r="F36" t="str">
            <v>CS20-0376</v>
          </cell>
          <cell r="G36" t="str">
            <v>ARB</v>
          </cell>
          <cell r="H36">
            <v>10</v>
          </cell>
          <cell r="I36">
            <v>4</v>
          </cell>
          <cell r="J36">
            <v>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2</v>
          </cell>
          <cell r="AQ36">
            <v>0</v>
          </cell>
          <cell r="AR36">
            <v>1</v>
          </cell>
          <cell r="AS36">
            <v>3</v>
          </cell>
          <cell r="AT36">
            <v>3</v>
          </cell>
          <cell r="AU36">
            <v>6</v>
          </cell>
          <cell r="AV36">
            <v>14</v>
          </cell>
          <cell r="AW36">
            <v>16</v>
          </cell>
          <cell r="AX36">
            <v>24</v>
          </cell>
          <cell r="AY36">
            <v>16</v>
          </cell>
          <cell r="AZ36">
            <v>22</v>
          </cell>
          <cell r="BA36">
            <v>24</v>
          </cell>
          <cell r="BB36">
            <v>25</v>
          </cell>
          <cell r="BC36">
            <v>25</v>
          </cell>
          <cell r="BD36">
            <v>53</v>
          </cell>
          <cell r="BE36">
            <v>85</v>
          </cell>
          <cell r="BF36">
            <v>45</v>
          </cell>
          <cell r="BG36">
            <v>5</v>
          </cell>
          <cell r="BH36">
            <v>2</v>
          </cell>
          <cell r="BI36">
            <v>4</v>
          </cell>
          <cell r="BJ36">
            <v>3</v>
          </cell>
          <cell r="BK36">
            <v>3</v>
          </cell>
          <cell r="BL36">
            <v>3</v>
          </cell>
          <cell r="BM36">
            <v>2.1</v>
          </cell>
          <cell r="BN36">
            <v>1.7849999999999999</v>
          </cell>
          <cell r="BO36">
            <v>1.35975</v>
          </cell>
          <cell r="BP36">
            <v>1.35975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I36">
            <v>0.5</v>
          </cell>
          <cell r="CJ36">
            <v>0.5</v>
          </cell>
          <cell r="CK36">
            <v>0.5</v>
          </cell>
          <cell r="CL36">
            <v>0.5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2</v>
          </cell>
          <cell r="CS36">
            <v>4</v>
          </cell>
          <cell r="CT36">
            <v>8</v>
          </cell>
          <cell r="CU36">
            <v>12</v>
          </cell>
          <cell r="CV36">
            <v>12</v>
          </cell>
          <cell r="CW36">
            <v>12</v>
          </cell>
          <cell r="CX36">
            <v>12</v>
          </cell>
          <cell r="CY36">
            <v>19</v>
          </cell>
          <cell r="CZ36">
            <v>19</v>
          </cell>
          <cell r="DA36">
            <v>28</v>
          </cell>
          <cell r="DB36">
            <v>32</v>
          </cell>
          <cell r="DC36">
            <v>42</v>
          </cell>
          <cell r="DD36">
            <v>42</v>
          </cell>
          <cell r="DE36">
            <v>42</v>
          </cell>
          <cell r="DF36">
            <v>34</v>
          </cell>
          <cell r="DG36">
            <v>20</v>
          </cell>
          <cell r="DI36">
            <v>15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2.4285714285714302</v>
          </cell>
          <cell r="DQ36">
            <v>7.5714285714285703</v>
          </cell>
          <cell r="DR36">
            <v>66.857142857142904</v>
          </cell>
          <cell r="DS36">
            <v>98</v>
          </cell>
          <cell r="DT36">
            <v>195.42857142857099</v>
          </cell>
          <cell r="DU36">
            <v>385.28571428571399</v>
          </cell>
          <cell r="DV36">
            <v>387.56878571428598</v>
          </cell>
          <cell r="DW36">
            <v>35.283071428571397</v>
          </cell>
        </row>
        <row r="37">
          <cell r="F37" t="str">
            <v>CS20-0377</v>
          </cell>
          <cell r="G37" t="str">
            <v>ARB-</v>
          </cell>
          <cell r="H37">
            <v>-1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str">
            <v/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</v>
          </cell>
          <cell r="AH37">
            <v>0</v>
          </cell>
          <cell r="AI37">
            <v>0</v>
          </cell>
          <cell r="AJ37">
            <v>0</v>
          </cell>
          <cell r="AK37" t="str">
            <v/>
          </cell>
          <cell r="AL37">
            <v>0</v>
          </cell>
          <cell r="AM37" t="str">
            <v/>
          </cell>
          <cell r="AN37">
            <v>0</v>
          </cell>
          <cell r="AO37">
            <v>1</v>
          </cell>
          <cell r="AP37">
            <v>0</v>
          </cell>
          <cell r="AQ37">
            <v>1</v>
          </cell>
          <cell r="AR37">
            <v>1</v>
          </cell>
          <cell r="AS37">
            <v>2</v>
          </cell>
          <cell r="AT37">
            <v>0</v>
          </cell>
          <cell r="AU37">
            <v>2</v>
          </cell>
          <cell r="AV37">
            <v>5</v>
          </cell>
          <cell r="AW37">
            <v>8</v>
          </cell>
          <cell r="AX37">
            <v>10</v>
          </cell>
          <cell r="AY37">
            <v>3</v>
          </cell>
          <cell r="AZ37">
            <v>10</v>
          </cell>
          <cell r="BA37">
            <v>19</v>
          </cell>
          <cell r="BB37">
            <v>8</v>
          </cell>
          <cell r="BC37">
            <v>27</v>
          </cell>
          <cell r="BD37">
            <v>12</v>
          </cell>
          <cell r="BE37">
            <v>14</v>
          </cell>
          <cell r="BF37">
            <v>6</v>
          </cell>
          <cell r="BG37">
            <v>2</v>
          </cell>
          <cell r="BH37">
            <v>1</v>
          </cell>
          <cell r="BI37">
            <v>1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1</v>
          </cell>
          <cell r="BR37">
            <v>1</v>
          </cell>
          <cell r="BS37">
            <v>1</v>
          </cell>
          <cell r="BT37">
            <v>1</v>
          </cell>
          <cell r="BU37">
            <v>1</v>
          </cell>
          <cell r="BV37">
            <v>1</v>
          </cell>
          <cell r="BW37">
            <v>1</v>
          </cell>
          <cell r="BX37">
            <v>1</v>
          </cell>
          <cell r="BY37">
            <v>1</v>
          </cell>
          <cell r="BZ37">
            <v>1</v>
          </cell>
          <cell r="CA37">
            <v>1</v>
          </cell>
          <cell r="CB37">
            <v>1</v>
          </cell>
          <cell r="CC37">
            <v>1</v>
          </cell>
          <cell r="CD37">
            <v>1</v>
          </cell>
          <cell r="CE37">
            <v>1</v>
          </cell>
          <cell r="CF37">
            <v>1</v>
          </cell>
          <cell r="CG37">
            <v>1</v>
          </cell>
          <cell r="CH37">
            <v>1</v>
          </cell>
          <cell r="CI37">
            <v>0.5</v>
          </cell>
          <cell r="CJ37">
            <v>0.5</v>
          </cell>
          <cell r="CK37">
            <v>0.5</v>
          </cell>
          <cell r="CL37">
            <v>0.5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2</v>
          </cell>
          <cell r="CR37">
            <v>2</v>
          </cell>
          <cell r="CS37">
            <v>3</v>
          </cell>
          <cell r="CT37">
            <v>3</v>
          </cell>
          <cell r="CU37">
            <v>7</v>
          </cell>
          <cell r="CV37">
            <v>7</v>
          </cell>
          <cell r="CW37">
            <v>7</v>
          </cell>
          <cell r="CX37">
            <v>7</v>
          </cell>
          <cell r="CY37">
            <v>7</v>
          </cell>
          <cell r="CZ37">
            <v>11</v>
          </cell>
          <cell r="DA37">
            <v>12</v>
          </cell>
          <cell r="DB37">
            <v>11</v>
          </cell>
          <cell r="DC37">
            <v>20</v>
          </cell>
          <cell r="DD37">
            <v>11</v>
          </cell>
          <cell r="DE37">
            <v>11</v>
          </cell>
          <cell r="DF37">
            <v>11</v>
          </cell>
          <cell r="DG37">
            <v>8</v>
          </cell>
          <cell r="DI37">
            <v>-1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3</v>
          </cell>
          <cell r="DO37">
            <v>0</v>
          </cell>
          <cell r="DP37">
            <v>1</v>
          </cell>
          <cell r="DQ37">
            <v>4</v>
          </cell>
          <cell r="DR37">
            <v>26.285714285714299</v>
          </cell>
          <cell r="DS37">
            <v>58</v>
          </cell>
          <cell r="DT37">
            <v>41.857142857142897</v>
          </cell>
          <cell r="DU37">
            <v>133.142857142857</v>
          </cell>
          <cell r="DV37">
            <v>173.32142857142901</v>
          </cell>
          <cell r="DW37">
            <v>22.035714285714299</v>
          </cell>
        </row>
        <row r="38">
          <cell r="F38" t="str">
            <v>CS20-0378</v>
          </cell>
          <cell r="G38" t="str">
            <v>ARB-</v>
          </cell>
          <cell r="H38">
            <v>4</v>
          </cell>
          <cell r="I38">
            <v>5</v>
          </cell>
          <cell r="J38">
            <v>3</v>
          </cell>
          <cell r="K38">
            <v>3</v>
          </cell>
          <cell r="L38">
            <v>4</v>
          </cell>
          <cell r="M38">
            <v>3</v>
          </cell>
          <cell r="N38">
            <v>3</v>
          </cell>
          <cell r="O38">
            <v>1</v>
          </cell>
          <cell r="P38">
            <v>1</v>
          </cell>
          <cell r="Q38">
            <v>2</v>
          </cell>
          <cell r="R38">
            <v>1</v>
          </cell>
          <cell r="S38">
            <v>1</v>
          </cell>
          <cell r="T38">
            <v>0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1</v>
          </cell>
          <cell r="Z38">
            <v>0</v>
          </cell>
          <cell r="AA38">
            <v>1</v>
          </cell>
          <cell r="AB38">
            <v>1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 t="str">
            <v/>
          </cell>
          <cell r="AL38">
            <v>0</v>
          </cell>
          <cell r="AM38" t="str">
            <v/>
          </cell>
          <cell r="AN38">
            <v>1</v>
          </cell>
          <cell r="AO38" t="str">
            <v/>
          </cell>
          <cell r="AP38">
            <v>0</v>
          </cell>
          <cell r="AQ38">
            <v>1</v>
          </cell>
          <cell r="AR38">
            <v>0</v>
          </cell>
          <cell r="AS38">
            <v>1</v>
          </cell>
          <cell r="AT38">
            <v>1</v>
          </cell>
          <cell r="AU38">
            <v>0</v>
          </cell>
          <cell r="AV38">
            <v>4</v>
          </cell>
          <cell r="AW38">
            <v>0</v>
          </cell>
          <cell r="AX38">
            <v>1</v>
          </cell>
          <cell r="AY38">
            <v>0</v>
          </cell>
          <cell r="AZ38">
            <v>1</v>
          </cell>
          <cell r="BA38">
            <v>7</v>
          </cell>
          <cell r="BB38">
            <v>14</v>
          </cell>
          <cell r="BC38">
            <v>8</v>
          </cell>
          <cell r="BD38">
            <v>10</v>
          </cell>
          <cell r="BE38">
            <v>20</v>
          </cell>
          <cell r="BF38">
            <v>13</v>
          </cell>
          <cell r="BG38">
            <v>2</v>
          </cell>
          <cell r="BH38">
            <v>2</v>
          </cell>
          <cell r="BI38">
            <v>2</v>
          </cell>
          <cell r="BJ38">
            <v>3</v>
          </cell>
          <cell r="BK38">
            <v>3</v>
          </cell>
          <cell r="BL38">
            <v>3</v>
          </cell>
          <cell r="BM38">
            <v>2.1</v>
          </cell>
          <cell r="BN38">
            <v>1.7849999999999999</v>
          </cell>
          <cell r="BO38">
            <v>1.35975</v>
          </cell>
          <cell r="BP38">
            <v>1.35975</v>
          </cell>
          <cell r="BQ38">
            <v>0.77505749999999995</v>
          </cell>
          <cell r="BR38">
            <v>0.77505749999999995</v>
          </cell>
          <cell r="BS38">
            <v>0.77505749999999995</v>
          </cell>
          <cell r="BT38">
            <v>0.77505749999999995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0.75</v>
          </cell>
          <cell r="CR38">
            <v>0.75</v>
          </cell>
          <cell r="CS38">
            <v>0.75</v>
          </cell>
          <cell r="CT38">
            <v>1.5</v>
          </cell>
          <cell r="CU38">
            <v>3</v>
          </cell>
          <cell r="CV38">
            <v>3</v>
          </cell>
          <cell r="CW38">
            <v>3</v>
          </cell>
          <cell r="CX38">
            <v>3</v>
          </cell>
          <cell r="CY38">
            <v>5.25</v>
          </cell>
          <cell r="CZ38">
            <v>12</v>
          </cell>
          <cell r="DA38">
            <v>9.75</v>
          </cell>
          <cell r="DB38">
            <v>10.5</v>
          </cell>
          <cell r="DC38">
            <v>12.75</v>
          </cell>
          <cell r="DD38">
            <v>9.75</v>
          </cell>
          <cell r="DE38">
            <v>9.75</v>
          </cell>
          <cell r="DF38">
            <v>7.5</v>
          </cell>
          <cell r="DG38">
            <v>3.75</v>
          </cell>
          <cell r="DI38">
            <v>16.714285714285701</v>
          </cell>
          <cell r="DJ38">
            <v>9.71428571428571</v>
          </cell>
          <cell r="DK38">
            <v>4.5714285714285703</v>
          </cell>
          <cell r="DL38">
            <v>1.1428571428571399</v>
          </cell>
          <cell r="DM38">
            <v>2.8571428571428599</v>
          </cell>
          <cell r="DN38">
            <v>0</v>
          </cell>
          <cell r="DO38">
            <v>0</v>
          </cell>
          <cell r="DP38">
            <v>1</v>
          </cell>
          <cell r="DQ38">
            <v>3</v>
          </cell>
          <cell r="DR38">
            <v>5</v>
          </cell>
          <cell r="DS38">
            <v>27.714285714285701</v>
          </cell>
          <cell r="DT38">
            <v>47.571428571428598</v>
          </cell>
          <cell r="DU38">
            <v>119.28571428571399</v>
          </cell>
          <cell r="DV38">
            <v>120.419015714286</v>
          </cell>
          <cell r="DW38">
            <v>23.669015714285699</v>
          </cell>
        </row>
        <row r="39">
          <cell r="F39" t="str">
            <v>CS20-0384</v>
          </cell>
          <cell r="G39" t="str">
            <v>ARB-</v>
          </cell>
          <cell r="H39">
            <v>6</v>
          </cell>
          <cell r="I39">
            <v>4</v>
          </cell>
          <cell r="J39">
            <v>5</v>
          </cell>
          <cell r="K39">
            <v>4</v>
          </cell>
          <cell r="L39">
            <v>10</v>
          </cell>
          <cell r="M39">
            <v>6</v>
          </cell>
          <cell r="N39">
            <v>0</v>
          </cell>
          <cell r="O39">
            <v>6</v>
          </cell>
          <cell r="P39">
            <v>13</v>
          </cell>
          <cell r="Q39">
            <v>5</v>
          </cell>
          <cell r="R39">
            <v>6</v>
          </cell>
          <cell r="S39">
            <v>5</v>
          </cell>
          <cell r="T39">
            <v>3</v>
          </cell>
          <cell r="U39">
            <v>2</v>
          </cell>
          <cell r="V39">
            <v>3</v>
          </cell>
          <cell r="W39">
            <v>6</v>
          </cell>
          <cell r="X39">
            <v>0</v>
          </cell>
          <cell r="Y39">
            <v>8</v>
          </cell>
          <cell r="Z39">
            <v>3</v>
          </cell>
          <cell r="AA39">
            <v>1</v>
          </cell>
          <cell r="AB39">
            <v>2</v>
          </cell>
          <cell r="AC39">
            <v>6</v>
          </cell>
          <cell r="AD39">
            <v>2</v>
          </cell>
          <cell r="AE39">
            <v>27</v>
          </cell>
          <cell r="AF39">
            <v>2</v>
          </cell>
          <cell r="AG39">
            <v>2</v>
          </cell>
          <cell r="AH39">
            <v>0</v>
          </cell>
          <cell r="AI39">
            <v>0</v>
          </cell>
          <cell r="AJ39">
            <v>1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</v>
          </cell>
          <cell r="AP39">
            <v>0</v>
          </cell>
          <cell r="AQ39">
            <v>0</v>
          </cell>
          <cell r="AR39">
            <v>0</v>
          </cell>
          <cell r="AS39">
            <v>1</v>
          </cell>
          <cell r="AT39">
            <v>2</v>
          </cell>
          <cell r="AU39">
            <v>7</v>
          </cell>
          <cell r="AV39">
            <v>8</v>
          </cell>
          <cell r="AW39">
            <v>13</v>
          </cell>
          <cell r="AX39">
            <v>6</v>
          </cell>
          <cell r="AY39">
            <v>2</v>
          </cell>
          <cell r="AZ39">
            <v>4</v>
          </cell>
          <cell r="BA39">
            <v>11</v>
          </cell>
          <cell r="BB39">
            <v>30</v>
          </cell>
          <cell r="BC39">
            <v>23</v>
          </cell>
          <cell r="BD39">
            <v>10</v>
          </cell>
          <cell r="BE39">
            <v>7</v>
          </cell>
          <cell r="BF39">
            <v>16</v>
          </cell>
          <cell r="BG39">
            <v>12</v>
          </cell>
          <cell r="BH39">
            <v>34</v>
          </cell>
          <cell r="BI39">
            <v>35</v>
          </cell>
          <cell r="BJ39">
            <v>25</v>
          </cell>
          <cell r="BK39">
            <v>25</v>
          </cell>
          <cell r="BL39">
            <v>6</v>
          </cell>
          <cell r="BM39">
            <v>4.2</v>
          </cell>
          <cell r="BN39">
            <v>3.57</v>
          </cell>
          <cell r="BO39">
            <v>2.7195</v>
          </cell>
          <cell r="BP39">
            <v>2.7195</v>
          </cell>
          <cell r="BQ39">
            <v>2</v>
          </cell>
          <cell r="BR39">
            <v>2</v>
          </cell>
          <cell r="BS39">
            <v>2</v>
          </cell>
          <cell r="BT39">
            <v>2</v>
          </cell>
          <cell r="BU39">
            <v>2</v>
          </cell>
          <cell r="BV39">
            <v>2</v>
          </cell>
          <cell r="BW39">
            <v>2</v>
          </cell>
          <cell r="BX39">
            <v>2</v>
          </cell>
          <cell r="BY39">
            <v>2</v>
          </cell>
          <cell r="BZ39">
            <v>2</v>
          </cell>
          <cell r="CA39">
            <v>2</v>
          </cell>
          <cell r="CB39">
            <v>2</v>
          </cell>
          <cell r="CC39">
            <v>2</v>
          </cell>
          <cell r="CD39">
            <v>2</v>
          </cell>
          <cell r="CE39">
            <v>2</v>
          </cell>
          <cell r="CF39">
            <v>2</v>
          </cell>
          <cell r="CG39">
            <v>2</v>
          </cell>
          <cell r="CH39">
            <v>2</v>
          </cell>
          <cell r="CI39">
            <v>1</v>
          </cell>
          <cell r="CJ39">
            <v>1</v>
          </cell>
          <cell r="CK39">
            <v>1</v>
          </cell>
          <cell r="CL39">
            <v>1</v>
          </cell>
          <cell r="CM39">
            <v>2</v>
          </cell>
          <cell r="CN39">
            <v>2</v>
          </cell>
          <cell r="CO39">
            <v>2</v>
          </cell>
          <cell r="CP39">
            <v>2</v>
          </cell>
          <cell r="CQ39">
            <v>2</v>
          </cell>
          <cell r="CR39">
            <v>2</v>
          </cell>
          <cell r="CS39">
            <v>3</v>
          </cell>
          <cell r="CT39">
            <v>4</v>
          </cell>
          <cell r="CU39">
            <v>8</v>
          </cell>
          <cell r="CV39">
            <v>8</v>
          </cell>
          <cell r="CW39">
            <v>8</v>
          </cell>
          <cell r="CX39">
            <v>8</v>
          </cell>
          <cell r="CY39">
            <v>8</v>
          </cell>
          <cell r="CZ39">
            <v>10</v>
          </cell>
          <cell r="DA39">
            <v>10</v>
          </cell>
          <cell r="DB39">
            <v>28</v>
          </cell>
          <cell r="DC39">
            <v>34</v>
          </cell>
          <cell r="DD39">
            <v>34</v>
          </cell>
          <cell r="DE39">
            <v>34</v>
          </cell>
          <cell r="DF39">
            <v>20</v>
          </cell>
          <cell r="DG39">
            <v>7</v>
          </cell>
          <cell r="DI39">
            <v>23.285714285714299</v>
          </cell>
          <cell r="DJ39">
            <v>23.285714285714299</v>
          </cell>
          <cell r="DK39">
            <v>26</v>
          </cell>
          <cell r="DL39">
            <v>12.5714285714286</v>
          </cell>
          <cell r="DM39">
            <v>16.285714285714299</v>
          </cell>
          <cell r="DN39">
            <v>35.571428571428598</v>
          </cell>
          <cell r="DO39">
            <v>1</v>
          </cell>
          <cell r="DP39">
            <v>2</v>
          </cell>
          <cell r="DQ39">
            <v>3</v>
          </cell>
          <cell r="DR39">
            <v>34.857142857142897</v>
          </cell>
          <cell r="DS39">
            <v>62.571428571428598</v>
          </cell>
          <cell r="DT39">
            <v>56.428571428571402</v>
          </cell>
          <cell r="DU39">
            <v>296.857142857143</v>
          </cell>
          <cell r="DV39">
            <v>416.13757142857099</v>
          </cell>
          <cell r="DW39">
            <v>116.59471428571401</v>
          </cell>
        </row>
        <row r="40">
          <cell r="F40" t="str">
            <v>CS20-0385</v>
          </cell>
          <cell r="G40" t="str">
            <v>ARB-</v>
          </cell>
          <cell r="H40">
            <v>7</v>
          </cell>
          <cell r="I40">
            <v>13</v>
          </cell>
          <cell r="J40">
            <v>10</v>
          </cell>
          <cell r="K40">
            <v>14</v>
          </cell>
          <cell r="L40">
            <v>15</v>
          </cell>
          <cell r="M40">
            <v>24</v>
          </cell>
          <cell r="N40">
            <v>6</v>
          </cell>
          <cell r="O40">
            <v>7</v>
          </cell>
          <cell r="P40">
            <v>7</v>
          </cell>
          <cell r="Q40">
            <v>5</v>
          </cell>
          <cell r="R40">
            <v>5</v>
          </cell>
          <cell r="S40">
            <v>4</v>
          </cell>
          <cell r="T40">
            <v>1</v>
          </cell>
          <cell r="U40">
            <v>2</v>
          </cell>
          <cell r="V40">
            <v>7</v>
          </cell>
          <cell r="W40">
            <v>6</v>
          </cell>
          <cell r="X40">
            <v>3</v>
          </cell>
          <cell r="Y40">
            <v>4</v>
          </cell>
          <cell r="Z40">
            <v>2</v>
          </cell>
          <cell r="AA40">
            <v>1</v>
          </cell>
          <cell r="AB40">
            <v>3</v>
          </cell>
          <cell r="AC40">
            <v>3</v>
          </cell>
          <cell r="AD40">
            <v>5</v>
          </cell>
          <cell r="AE40">
            <v>7</v>
          </cell>
          <cell r="AF40">
            <v>2</v>
          </cell>
          <cell r="AG40">
            <v>0</v>
          </cell>
          <cell r="AH40">
            <v>2</v>
          </cell>
          <cell r="AI40">
            <v>8</v>
          </cell>
          <cell r="AJ40">
            <v>-1</v>
          </cell>
          <cell r="AK40">
            <v>4</v>
          </cell>
          <cell r="AL40">
            <v>4</v>
          </cell>
          <cell r="AM40">
            <v>2</v>
          </cell>
          <cell r="AN40">
            <v>3</v>
          </cell>
          <cell r="AO40">
            <v>5</v>
          </cell>
          <cell r="AP40">
            <v>2</v>
          </cell>
          <cell r="AQ40">
            <v>4</v>
          </cell>
          <cell r="AR40">
            <v>2</v>
          </cell>
          <cell r="AS40">
            <v>6</v>
          </cell>
          <cell r="AT40">
            <v>5</v>
          </cell>
          <cell r="AU40">
            <v>11</v>
          </cell>
          <cell r="AV40">
            <v>13</v>
          </cell>
          <cell r="AW40">
            <v>19</v>
          </cell>
          <cell r="AX40">
            <v>22</v>
          </cell>
          <cell r="AY40">
            <v>14</v>
          </cell>
          <cell r="AZ40">
            <v>16</v>
          </cell>
          <cell r="BA40">
            <v>27</v>
          </cell>
          <cell r="BB40">
            <v>19</v>
          </cell>
          <cell r="BC40">
            <v>20</v>
          </cell>
          <cell r="BD40">
            <v>14</v>
          </cell>
          <cell r="BE40">
            <v>38</v>
          </cell>
          <cell r="BF40">
            <v>16</v>
          </cell>
          <cell r="BG40">
            <v>8</v>
          </cell>
          <cell r="BH40">
            <v>10</v>
          </cell>
          <cell r="BI40">
            <v>8</v>
          </cell>
          <cell r="BJ40">
            <v>5</v>
          </cell>
          <cell r="BK40">
            <v>5</v>
          </cell>
          <cell r="BL40">
            <v>4</v>
          </cell>
          <cell r="BM40">
            <v>5.6</v>
          </cell>
          <cell r="BN40">
            <v>4.76</v>
          </cell>
          <cell r="BO40">
            <v>3.6259999999999999</v>
          </cell>
          <cell r="BP40">
            <v>3.6259999999999999</v>
          </cell>
          <cell r="BQ40">
            <v>2.0668199999999999</v>
          </cell>
          <cell r="BR40">
            <v>2.0668199999999999</v>
          </cell>
          <cell r="BS40">
            <v>2.0668199999999999</v>
          </cell>
          <cell r="BT40">
            <v>2.0668199999999999</v>
          </cell>
          <cell r="BU40">
            <v>2</v>
          </cell>
          <cell r="BV40">
            <v>2</v>
          </cell>
          <cell r="BW40">
            <v>2</v>
          </cell>
          <cell r="BX40">
            <v>2</v>
          </cell>
          <cell r="BY40">
            <v>2</v>
          </cell>
          <cell r="BZ40">
            <v>2</v>
          </cell>
          <cell r="CA40">
            <v>2</v>
          </cell>
          <cell r="CB40">
            <v>2</v>
          </cell>
          <cell r="CC40">
            <v>2</v>
          </cell>
          <cell r="CD40">
            <v>2</v>
          </cell>
          <cell r="CE40">
            <v>2</v>
          </cell>
          <cell r="CF40">
            <v>2</v>
          </cell>
          <cell r="CG40">
            <v>2</v>
          </cell>
          <cell r="CH40">
            <v>2</v>
          </cell>
          <cell r="CI40">
            <v>1</v>
          </cell>
          <cell r="CJ40">
            <v>1</v>
          </cell>
          <cell r="CK40">
            <v>1</v>
          </cell>
          <cell r="CL40">
            <v>1</v>
          </cell>
          <cell r="CM40">
            <v>2</v>
          </cell>
          <cell r="CN40">
            <v>2</v>
          </cell>
          <cell r="CO40">
            <v>2</v>
          </cell>
          <cell r="CP40">
            <v>2</v>
          </cell>
          <cell r="CQ40">
            <v>2</v>
          </cell>
          <cell r="CR40">
            <v>7</v>
          </cell>
          <cell r="CS40">
            <v>5</v>
          </cell>
          <cell r="CT40">
            <v>5</v>
          </cell>
          <cell r="CU40">
            <v>10</v>
          </cell>
          <cell r="CV40">
            <v>10</v>
          </cell>
          <cell r="CW40">
            <v>10</v>
          </cell>
          <cell r="CX40">
            <v>10</v>
          </cell>
          <cell r="CY40">
            <v>10</v>
          </cell>
          <cell r="CZ40">
            <v>9</v>
          </cell>
          <cell r="DA40">
            <v>13</v>
          </cell>
          <cell r="DB40">
            <v>18</v>
          </cell>
          <cell r="DC40">
            <v>21</v>
          </cell>
          <cell r="DD40">
            <v>21</v>
          </cell>
          <cell r="DE40">
            <v>21</v>
          </cell>
          <cell r="DF40">
            <v>13</v>
          </cell>
          <cell r="DG40">
            <v>8</v>
          </cell>
          <cell r="DI40">
            <v>50.428571428571402</v>
          </cell>
          <cell r="DJ40">
            <v>48.571428571428598</v>
          </cell>
          <cell r="DK40">
            <v>18.8571428571429</v>
          </cell>
          <cell r="DL40">
            <v>18.714285714285701</v>
          </cell>
          <cell r="DM40">
            <v>11.1428571428571</v>
          </cell>
          <cell r="DN40">
            <v>15.285714285714301</v>
          </cell>
          <cell r="DO40">
            <v>14.1428571428571</v>
          </cell>
          <cell r="DP40">
            <v>14.285714285714301</v>
          </cell>
          <cell r="DQ40">
            <v>17.571428571428601</v>
          </cell>
          <cell r="DR40">
            <v>71</v>
          </cell>
          <cell r="DS40">
            <v>84.285714285714306</v>
          </cell>
          <cell r="DT40">
            <v>83.142857142857096</v>
          </cell>
          <cell r="DU40">
            <v>447.42857142857099</v>
          </cell>
          <cell r="DV40">
            <v>292.16499428571399</v>
          </cell>
          <cell r="DW40">
            <v>76.593565714285702</v>
          </cell>
        </row>
        <row r="41">
          <cell r="F41" t="str">
            <v>CS20-0386</v>
          </cell>
          <cell r="G41" t="str">
            <v>ARB-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1</v>
          </cell>
          <cell r="AO41">
            <v>3</v>
          </cell>
          <cell r="AP41">
            <v>0</v>
          </cell>
          <cell r="AQ41">
            <v>5</v>
          </cell>
          <cell r="AR41">
            <v>10</v>
          </cell>
          <cell r="AS41">
            <v>11</v>
          </cell>
          <cell r="AT41">
            <v>7</v>
          </cell>
          <cell r="AU41">
            <v>18</v>
          </cell>
          <cell r="AV41">
            <v>59</v>
          </cell>
          <cell r="AW41">
            <v>97</v>
          </cell>
          <cell r="AX41">
            <v>58</v>
          </cell>
          <cell r="AY41">
            <v>90</v>
          </cell>
          <cell r="AZ41">
            <v>76</v>
          </cell>
          <cell r="BA41">
            <v>130</v>
          </cell>
          <cell r="BB41">
            <v>79</v>
          </cell>
          <cell r="BC41">
            <v>133</v>
          </cell>
          <cell r="BD41">
            <v>140</v>
          </cell>
          <cell r="BE41">
            <v>156</v>
          </cell>
          <cell r="BF41">
            <v>66</v>
          </cell>
          <cell r="BG41">
            <v>50</v>
          </cell>
          <cell r="BH41">
            <v>47</v>
          </cell>
          <cell r="BI41">
            <v>36</v>
          </cell>
          <cell r="BJ41">
            <v>60</v>
          </cell>
          <cell r="BK41">
            <v>60</v>
          </cell>
          <cell r="BL41">
            <v>30</v>
          </cell>
          <cell r="BM41">
            <v>21</v>
          </cell>
          <cell r="BN41">
            <v>17.850000000000001</v>
          </cell>
          <cell r="BO41">
            <v>13.5975</v>
          </cell>
          <cell r="BP41">
            <v>13.5975</v>
          </cell>
          <cell r="BQ41">
            <v>7.7505750000000004</v>
          </cell>
          <cell r="BR41">
            <v>7.7505750000000004</v>
          </cell>
          <cell r="BS41">
            <v>7.7505750000000004</v>
          </cell>
          <cell r="BT41">
            <v>7.7505750000000004</v>
          </cell>
          <cell r="BU41">
            <v>6</v>
          </cell>
          <cell r="BV41">
            <v>6</v>
          </cell>
          <cell r="BW41">
            <v>6</v>
          </cell>
          <cell r="BX41">
            <v>6</v>
          </cell>
          <cell r="BY41">
            <v>6</v>
          </cell>
          <cell r="BZ41">
            <v>6</v>
          </cell>
          <cell r="CA41">
            <v>6</v>
          </cell>
          <cell r="CB41">
            <v>6</v>
          </cell>
          <cell r="CC41">
            <v>6</v>
          </cell>
          <cell r="CD41">
            <v>6</v>
          </cell>
          <cell r="CE41">
            <v>6</v>
          </cell>
          <cell r="CF41">
            <v>6</v>
          </cell>
          <cell r="CG41">
            <v>6</v>
          </cell>
          <cell r="CH41">
            <v>6</v>
          </cell>
          <cell r="CI41">
            <v>3</v>
          </cell>
          <cell r="CJ41">
            <v>3</v>
          </cell>
          <cell r="CK41">
            <v>3</v>
          </cell>
          <cell r="CL41">
            <v>3</v>
          </cell>
          <cell r="CM41">
            <v>6</v>
          </cell>
          <cell r="CN41">
            <v>6</v>
          </cell>
          <cell r="CO41">
            <v>6</v>
          </cell>
          <cell r="CP41">
            <v>6</v>
          </cell>
          <cell r="CQ41">
            <v>9</v>
          </cell>
          <cell r="CR41">
            <v>24</v>
          </cell>
          <cell r="CS41">
            <v>21</v>
          </cell>
          <cell r="CT41">
            <v>36</v>
          </cell>
          <cell r="CU41">
            <v>30</v>
          </cell>
          <cell r="CV41">
            <v>30</v>
          </cell>
          <cell r="CW41">
            <v>30</v>
          </cell>
          <cell r="CX41">
            <v>30</v>
          </cell>
          <cell r="CY41">
            <v>30</v>
          </cell>
          <cell r="CZ41">
            <v>60</v>
          </cell>
          <cell r="DA41">
            <v>65</v>
          </cell>
          <cell r="DB41">
            <v>115</v>
          </cell>
          <cell r="DC41">
            <v>145</v>
          </cell>
          <cell r="DD41">
            <v>145</v>
          </cell>
          <cell r="DE41">
            <v>145</v>
          </cell>
          <cell r="DF41">
            <v>115</v>
          </cell>
          <cell r="DG41">
            <v>70</v>
          </cell>
          <cell r="DI41">
            <v>0</v>
          </cell>
          <cell r="DJ41">
            <v>0.42857142857142899</v>
          </cell>
          <cell r="DK41">
            <v>0.57142857142857095</v>
          </cell>
          <cell r="DL41">
            <v>1</v>
          </cell>
          <cell r="DM41">
            <v>0</v>
          </cell>
          <cell r="DN41">
            <v>0</v>
          </cell>
          <cell r="DO41">
            <v>0</v>
          </cell>
          <cell r="DP41">
            <v>5</v>
          </cell>
          <cell r="DQ41">
            <v>33</v>
          </cell>
          <cell r="DR41">
            <v>270.57142857142901</v>
          </cell>
          <cell r="DS41">
            <v>431.42857142857099</v>
          </cell>
          <cell r="DT41">
            <v>456.71428571428601</v>
          </cell>
          <cell r="DU41">
            <v>1198.7142857142901</v>
          </cell>
          <cell r="DV41">
            <v>1507.4044428571401</v>
          </cell>
          <cell r="DW41">
            <v>391.975871428571</v>
          </cell>
        </row>
        <row r="42">
          <cell r="F42" t="str">
            <v>CS20-0387</v>
          </cell>
          <cell r="G42" t="str">
            <v>ARB-</v>
          </cell>
          <cell r="H42">
            <v>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</v>
          </cell>
          <cell r="N42">
            <v>1</v>
          </cell>
          <cell r="O42">
            <v>0</v>
          </cell>
          <cell r="P42">
            <v>0</v>
          </cell>
          <cell r="Q42">
            <v>6</v>
          </cell>
          <cell r="R42">
            <v>6</v>
          </cell>
          <cell r="S42">
            <v>3</v>
          </cell>
          <cell r="T42">
            <v>1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</v>
          </cell>
          <cell r="AF42">
            <v>1</v>
          </cell>
          <cell r="AG42">
            <v>0</v>
          </cell>
          <cell r="AH42">
            <v>0</v>
          </cell>
          <cell r="AI42">
            <v>2</v>
          </cell>
          <cell r="AJ42">
            <v>0</v>
          </cell>
          <cell r="AK42">
            <v>2</v>
          </cell>
          <cell r="AL42">
            <v>1</v>
          </cell>
          <cell r="AM42">
            <v>0</v>
          </cell>
          <cell r="AN42">
            <v>0</v>
          </cell>
          <cell r="AO42">
            <v>1</v>
          </cell>
          <cell r="AP42">
            <v>0</v>
          </cell>
          <cell r="AQ42">
            <v>0</v>
          </cell>
          <cell r="AR42">
            <v>0</v>
          </cell>
          <cell r="AS42">
            <v>3</v>
          </cell>
          <cell r="AT42">
            <v>10</v>
          </cell>
          <cell r="AU42">
            <v>4</v>
          </cell>
          <cell r="AV42">
            <v>9</v>
          </cell>
          <cell r="AW42">
            <v>9</v>
          </cell>
          <cell r="AX42">
            <v>7</v>
          </cell>
          <cell r="AY42">
            <v>11</v>
          </cell>
          <cell r="AZ42">
            <v>6</v>
          </cell>
          <cell r="BA42">
            <v>35</v>
          </cell>
          <cell r="BB42">
            <v>62</v>
          </cell>
          <cell r="BC42">
            <v>40</v>
          </cell>
          <cell r="BD42">
            <v>67</v>
          </cell>
          <cell r="BE42">
            <v>46</v>
          </cell>
          <cell r="BF42">
            <v>30</v>
          </cell>
          <cell r="BG42">
            <v>10</v>
          </cell>
          <cell r="BH42">
            <v>8</v>
          </cell>
          <cell r="BI42">
            <v>14</v>
          </cell>
          <cell r="BJ42">
            <v>12</v>
          </cell>
          <cell r="BK42">
            <v>12</v>
          </cell>
          <cell r="BL42">
            <v>10</v>
          </cell>
          <cell r="BM42">
            <v>7</v>
          </cell>
          <cell r="BN42">
            <v>5.95</v>
          </cell>
          <cell r="BO42">
            <v>4.5324999999999998</v>
          </cell>
          <cell r="BP42">
            <v>4.5324999999999998</v>
          </cell>
          <cell r="BQ42">
            <v>2.5835249999999998</v>
          </cell>
          <cell r="BR42">
            <v>2.5835249999999998</v>
          </cell>
          <cell r="BS42">
            <v>2.5835249999999998</v>
          </cell>
          <cell r="BT42">
            <v>2.5835249999999998</v>
          </cell>
          <cell r="BU42">
            <v>1</v>
          </cell>
          <cell r="BV42">
            <v>1</v>
          </cell>
          <cell r="BW42">
            <v>1</v>
          </cell>
          <cell r="BX42">
            <v>1</v>
          </cell>
          <cell r="BY42">
            <v>1</v>
          </cell>
          <cell r="BZ42">
            <v>1</v>
          </cell>
          <cell r="CA42">
            <v>1</v>
          </cell>
          <cell r="CB42">
            <v>1</v>
          </cell>
          <cell r="CC42">
            <v>1</v>
          </cell>
          <cell r="CD42">
            <v>1</v>
          </cell>
          <cell r="CE42">
            <v>1</v>
          </cell>
          <cell r="CF42">
            <v>1</v>
          </cell>
          <cell r="CG42">
            <v>1</v>
          </cell>
          <cell r="CH42">
            <v>1</v>
          </cell>
          <cell r="CI42">
            <v>0.5</v>
          </cell>
          <cell r="CJ42">
            <v>0.5</v>
          </cell>
          <cell r="CK42">
            <v>0.5</v>
          </cell>
          <cell r="CL42">
            <v>0.5</v>
          </cell>
          <cell r="CM42">
            <v>1</v>
          </cell>
          <cell r="CN42">
            <v>1</v>
          </cell>
          <cell r="CO42">
            <v>1</v>
          </cell>
          <cell r="CP42">
            <v>1</v>
          </cell>
          <cell r="CQ42">
            <v>1</v>
          </cell>
          <cell r="CR42">
            <v>2</v>
          </cell>
          <cell r="CS42">
            <v>3</v>
          </cell>
          <cell r="CT42">
            <v>5</v>
          </cell>
          <cell r="CU42">
            <v>10</v>
          </cell>
          <cell r="CV42">
            <v>10</v>
          </cell>
          <cell r="CW42">
            <v>10</v>
          </cell>
          <cell r="CX42">
            <v>10</v>
          </cell>
          <cell r="CY42">
            <v>10</v>
          </cell>
          <cell r="CZ42">
            <v>14</v>
          </cell>
          <cell r="DA42">
            <v>17</v>
          </cell>
          <cell r="DB42">
            <v>25</v>
          </cell>
          <cell r="DC42">
            <v>30</v>
          </cell>
          <cell r="DD42">
            <v>30</v>
          </cell>
          <cell r="DE42">
            <v>30</v>
          </cell>
          <cell r="DF42">
            <v>24</v>
          </cell>
          <cell r="DG42">
            <v>15</v>
          </cell>
          <cell r="DI42">
            <v>1</v>
          </cell>
          <cell r="DJ42">
            <v>3</v>
          </cell>
          <cell r="DK42">
            <v>15.8571428571429</v>
          </cell>
          <cell r="DL42">
            <v>1.1428571428571399</v>
          </cell>
          <cell r="DM42">
            <v>0</v>
          </cell>
          <cell r="DN42">
            <v>2</v>
          </cell>
          <cell r="DO42">
            <v>4.28571428571429</v>
          </cell>
          <cell r="DP42">
            <v>1.71428571428571</v>
          </cell>
          <cell r="DQ42">
            <v>13</v>
          </cell>
          <cell r="DR42">
            <v>33.714285714285701</v>
          </cell>
          <cell r="DS42">
            <v>137.857142857143</v>
          </cell>
          <cell r="DT42">
            <v>165.57142857142901</v>
          </cell>
          <cell r="DU42">
            <v>379.142857142857</v>
          </cell>
          <cell r="DV42">
            <v>357.56338571428603</v>
          </cell>
          <cell r="DW42">
            <v>100.277671428571</v>
          </cell>
        </row>
        <row r="43">
          <cell r="F43" t="str">
            <v>CS20-0388</v>
          </cell>
          <cell r="G43" t="str">
            <v>ARB-</v>
          </cell>
          <cell r="H43">
            <v>8</v>
          </cell>
          <cell r="I43">
            <v>7</v>
          </cell>
          <cell r="J43">
            <v>9</v>
          </cell>
          <cell r="K43">
            <v>8</v>
          </cell>
          <cell r="L43">
            <v>10</v>
          </cell>
          <cell r="M43">
            <v>4</v>
          </cell>
          <cell r="N43">
            <v>3</v>
          </cell>
          <cell r="O43">
            <v>2</v>
          </cell>
          <cell r="P43">
            <v>1</v>
          </cell>
          <cell r="Q43">
            <v>1</v>
          </cell>
          <cell r="R43">
            <v>1</v>
          </cell>
          <cell r="S43">
            <v>0</v>
          </cell>
          <cell r="T43">
            <v>1</v>
          </cell>
          <cell r="U43">
            <v>2</v>
          </cell>
          <cell r="V43">
            <v>-1</v>
          </cell>
          <cell r="W43">
            <v>0</v>
          </cell>
          <cell r="X43">
            <v>2</v>
          </cell>
          <cell r="Y43">
            <v>1</v>
          </cell>
          <cell r="Z43">
            <v>1</v>
          </cell>
          <cell r="AA43">
            <v>3</v>
          </cell>
          <cell r="AB43">
            <v>0</v>
          </cell>
          <cell r="AC43">
            <v>1</v>
          </cell>
          <cell r="AD43">
            <v>2</v>
          </cell>
          <cell r="AE43">
            <v>2</v>
          </cell>
          <cell r="AF43">
            <v>1</v>
          </cell>
          <cell r="AG43">
            <v>0</v>
          </cell>
          <cell r="AH43">
            <v>3</v>
          </cell>
          <cell r="AI43">
            <v>1</v>
          </cell>
          <cell r="AJ43">
            <v>1</v>
          </cell>
          <cell r="AK43">
            <v>5</v>
          </cell>
          <cell r="AL43">
            <v>2</v>
          </cell>
          <cell r="AM43">
            <v>2</v>
          </cell>
          <cell r="AN43">
            <v>3</v>
          </cell>
          <cell r="AO43">
            <v>1</v>
          </cell>
          <cell r="AP43">
            <v>4</v>
          </cell>
          <cell r="AQ43">
            <v>1</v>
          </cell>
          <cell r="AR43">
            <v>8</v>
          </cell>
          <cell r="AS43">
            <v>3</v>
          </cell>
          <cell r="AT43">
            <v>2</v>
          </cell>
          <cell r="AU43">
            <v>4</v>
          </cell>
          <cell r="AV43">
            <v>4</v>
          </cell>
          <cell r="AW43">
            <v>2</v>
          </cell>
          <cell r="AX43">
            <v>4</v>
          </cell>
          <cell r="AY43">
            <v>5</v>
          </cell>
          <cell r="AZ43">
            <v>8</v>
          </cell>
          <cell r="BA43">
            <v>20</v>
          </cell>
          <cell r="BB43">
            <v>39</v>
          </cell>
          <cell r="BC43">
            <v>46</v>
          </cell>
          <cell r="BD43">
            <v>23</v>
          </cell>
          <cell r="BE43">
            <v>24</v>
          </cell>
          <cell r="BF43">
            <v>21</v>
          </cell>
          <cell r="BG43">
            <v>9</v>
          </cell>
          <cell r="BH43">
            <v>9</v>
          </cell>
          <cell r="BI43">
            <v>3</v>
          </cell>
          <cell r="BJ43">
            <v>7.5</v>
          </cell>
          <cell r="BK43">
            <v>7.5</v>
          </cell>
          <cell r="BL43">
            <v>4</v>
          </cell>
          <cell r="BM43">
            <v>1.4</v>
          </cell>
          <cell r="BN43">
            <v>1.19</v>
          </cell>
          <cell r="BO43">
            <v>0.90649999999999997</v>
          </cell>
          <cell r="BP43">
            <v>0.90649999999999997</v>
          </cell>
          <cell r="BQ43">
            <v>0.51670499999999997</v>
          </cell>
          <cell r="BR43">
            <v>0.51670499999999997</v>
          </cell>
          <cell r="BS43">
            <v>0.51670499999999997</v>
          </cell>
          <cell r="BT43">
            <v>0.51670499999999997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1</v>
          </cell>
          <cell r="CS43">
            <v>1</v>
          </cell>
          <cell r="CT43">
            <v>2</v>
          </cell>
          <cell r="CU43">
            <v>4</v>
          </cell>
          <cell r="CV43">
            <v>4</v>
          </cell>
          <cell r="CW43">
            <v>4</v>
          </cell>
          <cell r="CX43">
            <v>4</v>
          </cell>
          <cell r="CY43">
            <v>4</v>
          </cell>
          <cell r="CZ43">
            <v>15</v>
          </cell>
          <cell r="DA43">
            <v>13.5</v>
          </cell>
          <cell r="DB43">
            <v>19.5</v>
          </cell>
          <cell r="DC43">
            <v>24</v>
          </cell>
          <cell r="DD43">
            <v>24</v>
          </cell>
          <cell r="DE43">
            <v>24</v>
          </cell>
          <cell r="DF43">
            <v>19.5</v>
          </cell>
          <cell r="DG43">
            <v>7.5</v>
          </cell>
          <cell r="DI43">
            <v>36.285714285714299</v>
          </cell>
          <cell r="DJ43">
            <v>15.1428571428571</v>
          </cell>
          <cell r="DK43">
            <v>3.4285714285714302</v>
          </cell>
          <cell r="DL43">
            <v>3.28571428571429</v>
          </cell>
          <cell r="DM43">
            <v>5.4285714285714297</v>
          </cell>
          <cell r="DN43">
            <v>5.4285714285714297</v>
          </cell>
          <cell r="DO43">
            <v>10.5714285714286</v>
          </cell>
          <cell r="DP43">
            <v>10.285714285714301</v>
          </cell>
          <cell r="DQ43">
            <v>15.1428571428571</v>
          </cell>
          <cell r="DR43">
            <v>16.1428571428571</v>
          </cell>
          <cell r="DS43">
            <v>102.71428571428601</v>
          </cell>
          <cell r="DT43">
            <v>91.428571428571402</v>
          </cell>
          <cell r="DU43">
            <v>315.28571428571399</v>
          </cell>
          <cell r="DV43">
            <v>210.75553428571399</v>
          </cell>
          <cell r="DW43">
            <v>38.755534285714297</v>
          </cell>
        </row>
        <row r="44">
          <cell r="F44" t="str">
            <v>CS20-0389</v>
          </cell>
          <cell r="G44" t="str">
            <v>ARB</v>
          </cell>
          <cell r="H44">
            <v>3</v>
          </cell>
          <cell r="I44">
            <v>3</v>
          </cell>
          <cell r="J44">
            <v>7</v>
          </cell>
          <cell r="K44">
            <v>3</v>
          </cell>
          <cell r="L44">
            <v>4</v>
          </cell>
          <cell r="M44">
            <v>8</v>
          </cell>
          <cell r="N44">
            <v>2</v>
          </cell>
          <cell r="O44">
            <v>0</v>
          </cell>
          <cell r="P44">
            <v>1</v>
          </cell>
          <cell r="Q44">
            <v>2</v>
          </cell>
          <cell r="R44">
            <v>5</v>
          </cell>
          <cell r="S44">
            <v>11</v>
          </cell>
          <cell r="T44">
            <v>0</v>
          </cell>
          <cell r="U44">
            <v>3</v>
          </cell>
          <cell r="V44">
            <v>5</v>
          </cell>
          <cell r="W44">
            <v>1</v>
          </cell>
          <cell r="X44">
            <v>1</v>
          </cell>
          <cell r="Y44">
            <v>2</v>
          </cell>
          <cell r="Z44">
            <v>0</v>
          </cell>
          <cell r="AA44">
            <v>2</v>
          </cell>
          <cell r="AB44">
            <v>5</v>
          </cell>
          <cell r="AC44">
            <v>2</v>
          </cell>
          <cell r="AD44">
            <v>2</v>
          </cell>
          <cell r="AE44">
            <v>3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1</v>
          </cell>
          <cell r="AK44">
            <v>2</v>
          </cell>
          <cell r="AL44">
            <v>2</v>
          </cell>
          <cell r="AM44">
            <v>2</v>
          </cell>
          <cell r="AN44">
            <v>4</v>
          </cell>
          <cell r="AO44">
            <v>1</v>
          </cell>
          <cell r="AP44">
            <v>2</v>
          </cell>
          <cell r="AQ44">
            <v>3</v>
          </cell>
          <cell r="AR44">
            <v>3</v>
          </cell>
          <cell r="AS44">
            <v>4</v>
          </cell>
          <cell r="AT44">
            <v>11</v>
          </cell>
          <cell r="AU44">
            <v>6</v>
          </cell>
          <cell r="AV44">
            <v>11</v>
          </cell>
          <cell r="AW44">
            <v>9</v>
          </cell>
          <cell r="AX44">
            <v>7</v>
          </cell>
          <cell r="AY44">
            <v>4</v>
          </cell>
          <cell r="AZ44">
            <v>9</v>
          </cell>
          <cell r="BA44">
            <v>6</v>
          </cell>
          <cell r="BB44">
            <v>13</v>
          </cell>
          <cell r="BC44">
            <v>10</v>
          </cell>
          <cell r="BD44">
            <v>15</v>
          </cell>
          <cell r="BE44">
            <v>11</v>
          </cell>
          <cell r="BF44">
            <v>6</v>
          </cell>
          <cell r="BG44">
            <v>16</v>
          </cell>
          <cell r="BH44">
            <v>2</v>
          </cell>
          <cell r="BI44">
            <v>2</v>
          </cell>
          <cell r="BJ44">
            <v>6</v>
          </cell>
          <cell r="BK44">
            <v>6</v>
          </cell>
          <cell r="BL44">
            <v>4</v>
          </cell>
          <cell r="BM44">
            <v>3.5</v>
          </cell>
          <cell r="BN44">
            <v>2.9750000000000001</v>
          </cell>
          <cell r="BO44">
            <v>2.2662499999999999</v>
          </cell>
          <cell r="BP44">
            <v>2.2662499999999999</v>
          </cell>
          <cell r="BQ44">
            <v>2</v>
          </cell>
          <cell r="BR44">
            <v>2</v>
          </cell>
          <cell r="BS44">
            <v>2</v>
          </cell>
          <cell r="BT44">
            <v>2</v>
          </cell>
          <cell r="BU44">
            <v>2</v>
          </cell>
          <cell r="BV44">
            <v>2</v>
          </cell>
          <cell r="BW44">
            <v>2</v>
          </cell>
          <cell r="BX44">
            <v>2</v>
          </cell>
          <cell r="BY44">
            <v>2</v>
          </cell>
          <cell r="BZ44">
            <v>2</v>
          </cell>
          <cell r="CA44">
            <v>2</v>
          </cell>
          <cell r="CB44">
            <v>2</v>
          </cell>
          <cell r="CC44">
            <v>2</v>
          </cell>
          <cell r="CD44">
            <v>2</v>
          </cell>
          <cell r="CE44">
            <v>2</v>
          </cell>
          <cell r="CF44">
            <v>2</v>
          </cell>
          <cell r="CG44">
            <v>2</v>
          </cell>
          <cell r="CH44">
            <v>2</v>
          </cell>
          <cell r="CI44">
            <v>1</v>
          </cell>
          <cell r="CJ44">
            <v>1</v>
          </cell>
          <cell r="CK44">
            <v>1</v>
          </cell>
          <cell r="CL44">
            <v>1</v>
          </cell>
          <cell r="CM44">
            <v>2</v>
          </cell>
          <cell r="CN44">
            <v>2</v>
          </cell>
          <cell r="CO44">
            <v>2</v>
          </cell>
          <cell r="CP44">
            <v>2</v>
          </cell>
          <cell r="CQ44">
            <v>2</v>
          </cell>
          <cell r="CR44">
            <v>2</v>
          </cell>
          <cell r="CS44">
            <v>3</v>
          </cell>
          <cell r="CT44">
            <v>4</v>
          </cell>
          <cell r="CU44">
            <v>8</v>
          </cell>
          <cell r="CV44">
            <v>8</v>
          </cell>
          <cell r="CW44">
            <v>8</v>
          </cell>
          <cell r="CX44">
            <v>8</v>
          </cell>
          <cell r="CY44">
            <v>20</v>
          </cell>
          <cell r="CZ44">
            <v>9</v>
          </cell>
          <cell r="DA44">
            <v>9</v>
          </cell>
          <cell r="DB44">
            <v>14</v>
          </cell>
          <cell r="DC44">
            <v>23</v>
          </cell>
          <cell r="DD44">
            <v>14</v>
          </cell>
          <cell r="DE44">
            <v>11</v>
          </cell>
          <cell r="DF44">
            <v>9</v>
          </cell>
          <cell r="DG44">
            <v>5</v>
          </cell>
          <cell r="DI44">
            <v>17.714285714285701</v>
          </cell>
          <cell r="DJ44">
            <v>12.714285714285699</v>
          </cell>
          <cell r="DK44">
            <v>18.571428571428601</v>
          </cell>
          <cell r="DL44">
            <v>10.285714285714301</v>
          </cell>
          <cell r="DM44">
            <v>9.8571428571428594</v>
          </cell>
          <cell r="DN44">
            <v>5.8571428571428603</v>
          </cell>
          <cell r="DO44">
            <v>4.5714285714285703</v>
          </cell>
          <cell r="DP44">
            <v>9.8571428571428594</v>
          </cell>
          <cell r="DQ44">
            <v>21.571428571428601</v>
          </cell>
          <cell r="DR44">
            <v>34.714285714285701</v>
          </cell>
          <cell r="DS44">
            <v>37.428571428571402</v>
          </cell>
          <cell r="DT44">
            <v>51.142857142857103</v>
          </cell>
          <cell r="DU44">
            <v>234.28571428571399</v>
          </cell>
          <cell r="DV44">
            <v>237.29321428571399</v>
          </cell>
          <cell r="DW44">
            <v>57.721785714285701</v>
          </cell>
        </row>
        <row r="45">
          <cell r="F45" t="str">
            <v>CS20-0390</v>
          </cell>
          <cell r="G45" t="str">
            <v>ARB</v>
          </cell>
          <cell r="H45">
            <v>8</v>
          </cell>
          <cell r="I45">
            <v>2</v>
          </cell>
          <cell r="J45">
            <v>6</v>
          </cell>
          <cell r="K45">
            <v>11</v>
          </cell>
          <cell r="L45">
            <v>5</v>
          </cell>
          <cell r="M45">
            <v>4</v>
          </cell>
          <cell r="N45">
            <v>5</v>
          </cell>
          <cell r="O45">
            <v>4</v>
          </cell>
          <cell r="P45">
            <v>2</v>
          </cell>
          <cell r="Q45">
            <v>2</v>
          </cell>
          <cell r="R45">
            <v>0</v>
          </cell>
          <cell r="S45">
            <v>0</v>
          </cell>
          <cell r="T45">
            <v>1</v>
          </cell>
          <cell r="U45">
            <v>1</v>
          </cell>
          <cell r="V45">
            <v>4</v>
          </cell>
          <cell r="W45">
            <v>2</v>
          </cell>
          <cell r="X45">
            <v>4</v>
          </cell>
          <cell r="Y45">
            <v>1</v>
          </cell>
          <cell r="Z45">
            <v>2</v>
          </cell>
          <cell r="AA45">
            <v>3</v>
          </cell>
          <cell r="AB45">
            <v>1</v>
          </cell>
          <cell r="AC45">
            <v>0</v>
          </cell>
          <cell r="AD45">
            <v>0</v>
          </cell>
          <cell r="AE45">
            <v>1</v>
          </cell>
          <cell r="AF45">
            <v>0</v>
          </cell>
          <cell r="AG45">
            <v>2</v>
          </cell>
          <cell r="AH45">
            <v>1</v>
          </cell>
          <cell r="AI45">
            <v>1</v>
          </cell>
          <cell r="AJ45">
            <v>0</v>
          </cell>
          <cell r="AK45">
            <v>3</v>
          </cell>
          <cell r="AL45">
            <v>1</v>
          </cell>
          <cell r="AM45">
            <v>2</v>
          </cell>
          <cell r="AN45">
            <v>2</v>
          </cell>
          <cell r="AO45">
            <v>0</v>
          </cell>
          <cell r="AP45">
            <v>0</v>
          </cell>
          <cell r="AQ45">
            <v>1</v>
          </cell>
          <cell r="AR45">
            <v>1</v>
          </cell>
          <cell r="AS45">
            <v>1</v>
          </cell>
          <cell r="AT45">
            <v>1</v>
          </cell>
          <cell r="AU45">
            <v>6</v>
          </cell>
          <cell r="AV45">
            <v>7</v>
          </cell>
          <cell r="AW45">
            <v>9</v>
          </cell>
          <cell r="AX45">
            <v>8</v>
          </cell>
          <cell r="AY45">
            <v>3</v>
          </cell>
          <cell r="AZ45">
            <v>11</v>
          </cell>
          <cell r="BA45">
            <v>12</v>
          </cell>
          <cell r="BB45">
            <v>16</v>
          </cell>
          <cell r="BC45">
            <v>12</v>
          </cell>
          <cell r="BD45">
            <v>8</v>
          </cell>
          <cell r="BE45">
            <v>14</v>
          </cell>
          <cell r="BF45">
            <v>12</v>
          </cell>
          <cell r="BG45">
            <v>4</v>
          </cell>
          <cell r="BH45">
            <v>6</v>
          </cell>
          <cell r="BI45">
            <v>8</v>
          </cell>
          <cell r="BJ45">
            <v>10</v>
          </cell>
          <cell r="BK45">
            <v>10</v>
          </cell>
          <cell r="BL45">
            <v>8</v>
          </cell>
          <cell r="BM45">
            <v>4.2</v>
          </cell>
          <cell r="BN45">
            <v>3.57</v>
          </cell>
          <cell r="BO45">
            <v>2.7195</v>
          </cell>
          <cell r="BP45">
            <v>2.7195</v>
          </cell>
          <cell r="BQ45">
            <v>1.5501149999999999</v>
          </cell>
          <cell r="BR45">
            <v>1.5501149999999999</v>
          </cell>
          <cell r="BS45">
            <v>1.5501149999999999</v>
          </cell>
          <cell r="BT45">
            <v>1.5501149999999999</v>
          </cell>
          <cell r="BU45">
            <v>1</v>
          </cell>
          <cell r="BV45">
            <v>1</v>
          </cell>
          <cell r="BW45">
            <v>1</v>
          </cell>
          <cell r="BX45">
            <v>1</v>
          </cell>
          <cell r="BY45">
            <v>1</v>
          </cell>
          <cell r="BZ45">
            <v>1</v>
          </cell>
          <cell r="CA45">
            <v>1</v>
          </cell>
          <cell r="CB45">
            <v>1</v>
          </cell>
          <cell r="CC45">
            <v>1</v>
          </cell>
          <cell r="CD45">
            <v>1</v>
          </cell>
          <cell r="CE45">
            <v>1</v>
          </cell>
          <cell r="CF45">
            <v>1</v>
          </cell>
          <cell r="CG45">
            <v>1</v>
          </cell>
          <cell r="CH45">
            <v>1</v>
          </cell>
          <cell r="CI45">
            <v>0.5</v>
          </cell>
          <cell r="CJ45">
            <v>0.5</v>
          </cell>
          <cell r="CK45">
            <v>0.5</v>
          </cell>
          <cell r="CL45">
            <v>0.5</v>
          </cell>
          <cell r="CM45">
            <v>1</v>
          </cell>
          <cell r="CN45">
            <v>1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4</v>
          </cell>
          <cell r="CT45">
            <v>4</v>
          </cell>
          <cell r="CU45">
            <v>7</v>
          </cell>
          <cell r="CV45">
            <v>7</v>
          </cell>
          <cell r="CW45">
            <v>7</v>
          </cell>
          <cell r="CX45">
            <v>7</v>
          </cell>
          <cell r="CY45">
            <v>7</v>
          </cell>
          <cell r="CZ45">
            <v>12</v>
          </cell>
          <cell r="DA45">
            <v>13</v>
          </cell>
          <cell r="DB45">
            <v>16</v>
          </cell>
          <cell r="DC45">
            <v>24</v>
          </cell>
          <cell r="DD45">
            <v>7</v>
          </cell>
          <cell r="DE45">
            <v>13</v>
          </cell>
          <cell r="DF45">
            <v>10</v>
          </cell>
          <cell r="DG45">
            <v>2</v>
          </cell>
          <cell r="DI45">
            <v>29.1428571428571</v>
          </cell>
          <cell r="DJ45">
            <v>16.714285714285701</v>
          </cell>
          <cell r="DK45">
            <v>4</v>
          </cell>
          <cell r="DL45">
            <v>11.285714285714301</v>
          </cell>
          <cell r="DM45">
            <v>6.8571428571428603</v>
          </cell>
          <cell r="DN45">
            <v>3</v>
          </cell>
          <cell r="DO45">
            <v>5.28571428571429</v>
          </cell>
          <cell r="DP45">
            <v>4.71428571428571</v>
          </cell>
          <cell r="DQ45">
            <v>4</v>
          </cell>
          <cell r="DR45">
            <v>31.285714285714299</v>
          </cell>
          <cell r="DS45">
            <v>49.285714285714299</v>
          </cell>
          <cell r="DT45">
            <v>42.285714285714299</v>
          </cell>
          <cell r="DU45">
            <v>207.857142857143</v>
          </cell>
          <cell r="DV45">
            <v>225.98088857142901</v>
          </cell>
          <cell r="DW45">
            <v>72.695174285714302</v>
          </cell>
        </row>
        <row r="46">
          <cell r="F46" t="str">
            <v>CS20-0391</v>
          </cell>
          <cell r="G46" t="str">
            <v>ARB-</v>
          </cell>
          <cell r="H46">
            <v>18</v>
          </cell>
          <cell r="I46">
            <v>23</v>
          </cell>
          <cell r="J46">
            <v>28</v>
          </cell>
          <cell r="K46">
            <v>10</v>
          </cell>
          <cell r="L46">
            <v>10</v>
          </cell>
          <cell r="M46">
            <v>2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0</v>
          </cell>
          <cell r="T46">
            <v>2</v>
          </cell>
          <cell r="U46">
            <v>0</v>
          </cell>
          <cell r="V46">
            <v>1</v>
          </cell>
          <cell r="W46">
            <v>0</v>
          </cell>
          <cell r="X46">
            <v>1</v>
          </cell>
          <cell r="Y46">
            <v>2</v>
          </cell>
          <cell r="Z46">
            <v>0</v>
          </cell>
          <cell r="AA46">
            <v>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1</v>
          </cell>
          <cell r="AG46">
            <v>0</v>
          </cell>
          <cell r="AH46">
            <v>0</v>
          </cell>
          <cell r="AI46">
            <v>2</v>
          </cell>
          <cell r="AJ46">
            <v>1</v>
          </cell>
          <cell r="AK46">
            <v>0</v>
          </cell>
          <cell r="AL46">
            <v>2</v>
          </cell>
          <cell r="AM46">
            <v>1</v>
          </cell>
          <cell r="AN46">
            <v>2</v>
          </cell>
          <cell r="AO46">
            <v>2</v>
          </cell>
          <cell r="AP46">
            <v>2</v>
          </cell>
          <cell r="AQ46">
            <v>3</v>
          </cell>
          <cell r="AR46">
            <v>2</v>
          </cell>
          <cell r="AS46">
            <v>0</v>
          </cell>
          <cell r="AT46">
            <v>4</v>
          </cell>
          <cell r="AU46">
            <v>7</v>
          </cell>
          <cell r="AV46">
            <v>15</v>
          </cell>
          <cell r="AW46">
            <v>6</v>
          </cell>
          <cell r="AX46">
            <v>3</v>
          </cell>
          <cell r="AY46">
            <v>1</v>
          </cell>
          <cell r="AZ46">
            <v>4</v>
          </cell>
          <cell r="BA46">
            <v>30</v>
          </cell>
          <cell r="BB46">
            <v>56</v>
          </cell>
          <cell r="BC46">
            <v>99</v>
          </cell>
          <cell r="BD46">
            <v>71</v>
          </cell>
          <cell r="BE46">
            <v>88</v>
          </cell>
          <cell r="BF46">
            <v>57</v>
          </cell>
          <cell r="BG46">
            <v>43</v>
          </cell>
          <cell r="BH46">
            <v>19</v>
          </cell>
          <cell r="BI46">
            <v>22</v>
          </cell>
          <cell r="BJ46">
            <v>10</v>
          </cell>
          <cell r="BK46">
            <v>10</v>
          </cell>
          <cell r="BL46">
            <v>10</v>
          </cell>
          <cell r="BM46">
            <v>4.9000000000000004</v>
          </cell>
          <cell r="BN46">
            <v>4.165</v>
          </cell>
          <cell r="BO46">
            <v>3.1727500000000002</v>
          </cell>
          <cell r="BP46">
            <v>3.1727500000000002</v>
          </cell>
          <cell r="BQ46">
            <v>1.8084674999999999</v>
          </cell>
          <cell r="BR46">
            <v>1.8084674999999999</v>
          </cell>
          <cell r="BS46">
            <v>1.8084674999999999</v>
          </cell>
          <cell r="BT46">
            <v>1.8084674999999999</v>
          </cell>
          <cell r="BU46">
            <v>1</v>
          </cell>
          <cell r="BV46">
            <v>1</v>
          </cell>
          <cell r="BW46">
            <v>1</v>
          </cell>
          <cell r="BX46">
            <v>1</v>
          </cell>
          <cell r="BY46">
            <v>1</v>
          </cell>
          <cell r="BZ46">
            <v>1</v>
          </cell>
          <cell r="CA46">
            <v>1</v>
          </cell>
          <cell r="CB46">
            <v>1</v>
          </cell>
          <cell r="CC46">
            <v>1</v>
          </cell>
          <cell r="CD46">
            <v>1</v>
          </cell>
          <cell r="CE46">
            <v>1</v>
          </cell>
          <cell r="CF46">
            <v>1</v>
          </cell>
          <cell r="CG46">
            <v>1</v>
          </cell>
          <cell r="CH46">
            <v>1</v>
          </cell>
          <cell r="CI46">
            <v>0.5</v>
          </cell>
          <cell r="CJ46">
            <v>0.5</v>
          </cell>
          <cell r="CK46">
            <v>0.5</v>
          </cell>
          <cell r="CL46">
            <v>0.5</v>
          </cell>
          <cell r="CM46">
            <v>1</v>
          </cell>
          <cell r="CN46">
            <v>1</v>
          </cell>
          <cell r="CO46">
            <v>1</v>
          </cell>
          <cell r="CP46">
            <v>1</v>
          </cell>
          <cell r="CQ46">
            <v>3</v>
          </cell>
          <cell r="CR46">
            <v>2</v>
          </cell>
          <cell r="CS46">
            <v>6</v>
          </cell>
          <cell r="CT46">
            <v>10</v>
          </cell>
          <cell r="CU46">
            <v>7</v>
          </cell>
          <cell r="CV46">
            <v>7</v>
          </cell>
          <cell r="CW46">
            <v>7</v>
          </cell>
          <cell r="CX46">
            <v>7</v>
          </cell>
          <cell r="CY46">
            <v>13</v>
          </cell>
          <cell r="CZ46">
            <v>20</v>
          </cell>
          <cell r="DA46">
            <v>20</v>
          </cell>
          <cell r="DB46">
            <v>10</v>
          </cell>
          <cell r="DC46">
            <v>35</v>
          </cell>
          <cell r="DD46">
            <v>35</v>
          </cell>
          <cell r="DE46">
            <v>35</v>
          </cell>
          <cell r="DF46">
            <v>28</v>
          </cell>
          <cell r="DG46">
            <v>9</v>
          </cell>
          <cell r="DI46">
            <v>83.285714285714306</v>
          </cell>
          <cell r="DJ46">
            <v>7.71428571428571</v>
          </cell>
          <cell r="DK46">
            <v>2.71428571428571</v>
          </cell>
          <cell r="DL46">
            <v>2.5714285714285698</v>
          </cell>
          <cell r="DM46">
            <v>2.71428571428571</v>
          </cell>
          <cell r="DN46">
            <v>1</v>
          </cell>
          <cell r="DO46">
            <v>3.5714285714285698</v>
          </cell>
          <cell r="DP46">
            <v>7.8571428571428603</v>
          </cell>
          <cell r="DQ46">
            <v>9.5714285714285694</v>
          </cell>
          <cell r="DR46">
            <v>31.428571428571399</v>
          </cell>
          <cell r="DS46">
            <v>161.28571428571399</v>
          </cell>
          <cell r="DT46">
            <v>290</v>
          </cell>
          <cell r="DU46">
            <v>603.71428571428601</v>
          </cell>
          <cell r="DV46">
            <v>370.85865571428599</v>
          </cell>
          <cell r="DW46">
            <v>105.572941428571</v>
          </cell>
        </row>
        <row r="47">
          <cell r="F47" t="str">
            <v>CS20-0392</v>
          </cell>
          <cell r="G47" t="str">
            <v>ARB</v>
          </cell>
          <cell r="H47">
            <v>17</v>
          </cell>
          <cell r="I47">
            <v>7</v>
          </cell>
          <cell r="J47">
            <v>15</v>
          </cell>
          <cell r="K47">
            <v>15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>
            <v>1</v>
          </cell>
          <cell r="AP47">
            <v>0</v>
          </cell>
          <cell r="AQ47">
            <v>0</v>
          </cell>
          <cell r="AR47">
            <v>3</v>
          </cell>
          <cell r="AS47">
            <v>3</v>
          </cell>
          <cell r="AT47">
            <v>4</v>
          </cell>
          <cell r="AU47">
            <v>7</v>
          </cell>
          <cell r="AV47">
            <v>11</v>
          </cell>
          <cell r="AW47">
            <v>11</v>
          </cell>
          <cell r="AX47">
            <v>8</v>
          </cell>
          <cell r="AY47">
            <v>16</v>
          </cell>
          <cell r="AZ47">
            <v>14</v>
          </cell>
          <cell r="BA47">
            <v>19</v>
          </cell>
          <cell r="BB47">
            <v>18</v>
          </cell>
          <cell r="BC47">
            <v>22</v>
          </cell>
          <cell r="BD47">
            <v>21</v>
          </cell>
          <cell r="BE47">
            <v>28</v>
          </cell>
          <cell r="BF47">
            <v>18</v>
          </cell>
          <cell r="BG47">
            <v>12</v>
          </cell>
          <cell r="BH47">
            <v>9</v>
          </cell>
          <cell r="BI47">
            <v>10</v>
          </cell>
          <cell r="BJ47">
            <v>11</v>
          </cell>
          <cell r="BK47">
            <v>11</v>
          </cell>
          <cell r="BL47">
            <v>7</v>
          </cell>
          <cell r="BM47">
            <v>3.5</v>
          </cell>
          <cell r="BN47">
            <v>2.9750000000000001</v>
          </cell>
          <cell r="BO47">
            <v>2.2662499999999999</v>
          </cell>
          <cell r="BP47">
            <v>2.2662499999999999</v>
          </cell>
          <cell r="BQ47">
            <v>1.2917624999999999</v>
          </cell>
          <cell r="BR47">
            <v>1.2917624999999999</v>
          </cell>
          <cell r="BS47">
            <v>1.2917624999999999</v>
          </cell>
          <cell r="BT47">
            <v>1.2917624999999999</v>
          </cell>
          <cell r="BU47">
            <v>1.5</v>
          </cell>
          <cell r="BV47">
            <v>1.5</v>
          </cell>
          <cell r="BW47">
            <v>1.5</v>
          </cell>
          <cell r="BX47">
            <v>1.5</v>
          </cell>
          <cell r="BY47">
            <v>1.5</v>
          </cell>
          <cell r="BZ47">
            <v>1.5</v>
          </cell>
          <cell r="CA47">
            <v>1.5</v>
          </cell>
          <cell r="CB47">
            <v>1.5</v>
          </cell>
          <cell r="CC47">
            <v>1.5</v>
          </cell>
          <cell r="CD47">
            <v>1.5</v>
          </cell>
          <cell r="CE47">
            <v>1.5</v>
          </cell>
          <cell r="CF47">
            <v>1.5</v>
          </cell>
          <cell r="CG47">
            <v>1.5</v>
          </cell>
          <cell r="CH47">
            <v>1.5</v>
          </cell>
          <cell r="CI47">
            <v>0.75</v>
          </cell>
          <cell r="CJ47">
            <v>0.75</v>
          </cell>
          <cell r="CK47">
            <v>0.75</v>
          </cell>
          <cell r="CL47">
            <v>0.75</v>
          </cell>
          <cell r="CM47">
            <v>1.5</v>
          </cell>
          <cell r="CN47">
            <v>1.5</v>
          </cell>
          <cell r="CO47">
            <v>1.5</v>
          </cell>
          <cell r="CP47">
            <v>1.5</v>
          </cell>
          <cell r="CQ47">
            <v>2</v>
          </cell>
          <cell r="CR47">
            <v>2</v>
          </cell>
          <cell r="CS47">
            <v>2</v>
          </cell>
          <cell r="CT47">
            <v>4.5</v>
          </cell>
          <cell r="CU47">
            <v>5</v>
          </cell>
          <cell r="CV47">
            <v>5</v>
          </cell>
          <cell r="CW47">
            <v>5</v>
          </cell>
          <cell r="CX47">
            <v>5</v>
          </cell>
          <cell r="CY47">
            <v>5</v>
          </cell>
          <cell r="CZ47">
            <v>13</v>
          </cell>
          <cell r="DA47">
            <v>15</v>
          </cell>
          <cell r="DB47">
            <v>8</v>
          </cell>
          <cell r="DC47">
            <v>23</v>
          </cell>
          <cell r="DD47">
            <v>23</v>
          </cell>
          <cell r="DE47">
            <v>23</v>
          </cell>
          <cell r="DF47">
            <v>18</v>
          </cell>
          <cell r="DG47">
            <v>12</v>
          </cell>
          <cell r="DI47">
            <v>54.428571428571402</v>
          </cell>
          <cell r="DJ47">
            <v>1</v>
          </cell>
          <cell r="DK47">
            <v>0.57142857142857095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1</v>
          </cell>
          <cell r="DQ47">
            <v>10</v>
          </cell>
          <cell r="DR47">
            <v>43.857142857142897</v>
          </cell>
          <cell r="DS47">
            <v>75.857142857142804</v>
          </cell>
          <cell r="DT47">
            <v>86.571428571428598</v>
          </cell>
          <cell r="DU47">
            <v>273.28571428571399</v>
          </cell>
          <cell r="DV47">
            <v>266.92455000000001</v>
          </cell>
          <cell r="DW47">
            <v>79.495978571428594</v>
          </cell>
        </row>
        <row r="48">
          <cell r="F48" t="str">
            <v>CS20-0393</v>
          </cell>
          <cell r="G48" t="str">
            <v>ARB-</v>
          </cell>
          <cell r="H48">
            <v>5</v>
          </cell>
          <cell r="I48">
            <v>1</v>
          </cell>
          <cell r="J48">
            <v>2</v>
          </cell>
          <cell r="K48">
            <v>2</v>
          </cell>
          <cell r="L48">
            <v>1</v>
          </cell>
          <cell r="M48">
            <v>2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0</v>
          </cell>
          <cell r="S48">
            <v>0</v>
          </cell>
          <cell r="T48">
            <v>0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1</v>
          </cell>
          <cell r="Z48">
            <v>0</v>
          </cell>
          <cell r="AA48" t="str">
            <v/>
          </cell>
          <cell r="AB48">
            <v>2</v>
          </cell>
          <cell r="AC48">
            <v>0</v>
          </cell>
          <cell r="AD48" t="str">
            <v/>
          </cell>
          <cell r="AE48" t="str">
            <v/>
          </cell>
          <cell r="AF48">
            <v>0</v>
          </cell>
          <cell r="AG48">
            <v>0</v>
          </cell>
          <cell r="AH48">
            <v>0</v>
          </cell>
          <cell r="AI48">
            <v>2</v>
          </cell>
          <cell r="AJ48">
            <v>0</v>
          </cell>
          <cell r="AK48" t="str">
            <v/>
          </cell>
          <cell r="AL48">
            <v>0</v>
          </cell>
          <cell r="AM48" t="str">
            <v/>
          </cell>
          <cell r="AN48">
            <v>1</v>
          </cell>
          <cell r="AO48" t="str">
            <v/>
          </cell>
          <cell r="AP48">
            <v>2</v>
          </cell>
          <cell r="AQ48">
            <v>0</v>
          </cell>
          <cell r="AR48">
            <v>1</v>
          </cell>
          <cell r="AS48">
            <v>3</v>
          </cell>
          <cell r="AT48">
            <v>0</v>
          </cell>
          <cell r="AU48">
            <v>2</v>
          </cell>
          <cell r="AV48">
            <v>1</v>
          </cell>
          <cell r="AW48">
            <v>4</v>
          </cell>
          <cell r="AX48">
            <v>3</v>
          </cell>
          <cell r="AY48">
            <v>7</v>
          </cell>
          <cell r="AZ48">
            <v>12</v>
          </cell>
          <cell r="BA48">
            <v>19</v>
          </cell>
          <cell r="BB48">
            <v>11</v>
          </cell>
          <cell r="BC48">
            <v>15</v>
          </cell>
          <cell r="BD48">
            <v>10</v>
          </cell>
          <cell r="BE48">
            <v>10</v>
          </cell>
          <cell r="BF48">
            <v>8</v>
          </cell>
          <cell r="BG48">
            <v>3</v>
          </cell>
          <cell r="BH48">
            <v>3</v>
          </cell>
          <cell r="BI48">
            <v>1</v>
          </cell>
          <cell r="BJ48">
            <v>3</v>
          </cell>
          <cell r="BK48">
            <v>3</v>
          </cell>
          <cell r="BL48">
            <v>3</v>
          </cell>
          <cell r="BM48">
            <v>1.75</v>
          </cell>
          <cell r="BN48">
            <v>1.4875</v>
          </cell>
          <cell r="BO48">
            <v>1.1331249999999999</v>
          </cell>
          <cell r="BP48">
            <v>1.1331249999999999</v>
          </cell>
          <cell r="BQ48">
            <v>0.64588124999999996</v>
          </cell>
          <cell r="BR48">
            <v>0.64588124999999996</v>
          </cell>
          <cell r="BS48">
            <v>0.64588124999999996</v>
          </cell>
          <cell r="BT48">
            <v>0.64588124999999996</v>
          </cell>
          <cell r="BU48">
            <v>0.5</v>
          </cell>
          <cell r="BV48">
            <v>0.5</v>
          </cell>
          <cell r="BW48">
            <v>0.5</v>
          </cell>
          <cell r="BX48">
            <v>0.5</v>
          </cell>
          <cell r="BY48">
            <v>0.5</v>
          </cell>
          <cell r="BZ48">
            <v>0.5</v>
          </cell>
          <cell r="CA48">
            <v>0.5</v>
          </cell>
          <cell r="CB48">
            <v>0.5</v>
          </cell>
          <cell r="CC48">
            <v>0.5</v>
          </cell>
          <cell r="CD48">
            <v>0.5</v>
          </cell>
          <cell r="CE48">
            <v>0.5</v>
          </cell>
          <cell r="CF48">
            <v>0.5</v>
          </cell>
          <cell r="CG48">
            <v>0.5</v>
          </cell>
          <cell r="CH48">
            <v>0.5</v>
          </cell>
          <cell r="CI48">
            <v>0.25</v>
          </cell>
          <cell r="CJ48">
            <v>0.25</v>
          </cell>
          <cell r="CK48">
            <v>0.25</v>
          </cell>
          <cell r="CL48">
            <v>0.25</v>
          </cell>
          <cell r="CM48">
            <v>0.5</v>
          </cell>
          <cell r="CN48">
            <v>0.5</v>
          </cell>
          <cell r="CO48">
            <v>0.5</v>
          </cell>
          <cell r="CP48">
            <v>0.5</v>
          </cell>
          <cell r="CQ48">
            <v>0.5</v>
          </cell>
          <cell r="CR48">
            <v>1</v>
          </cell>
          <cell r="CS48">
            <v>1</v>
          </cell>
          <cell r="CT48">
            <v>1.5</v>
          </cell>
          <cell r="CU48">
            <v>2.5</v>
          </cell>
          <cell r="CV48">
            <v>2.5</v>
          </cell>
          <cell r="CW48">
            <v>2.5</v>
          </cell>
          <cell r="CX48">
            <v>2.5</v>
          </cell>
          <cell r="CY48">
            <v>2</v>
          </cell>
          <cell r="CZ48">
            <v>11</v>
          </cell>
          <cell r="DA48">
            <v>11</v>
          </cell>
          <cell r="DB48">
            <v>7</v>
          </cell>
          <cell r="DC48">
            <v>7</v>
          </cell>
          <cell r="DD48">
            <v>7</v>
          </cell>
          <cell r="DE48">
            <v>18</v>
          </cell>
          <cell r="DF48">
            <v>18</v>
          </cell>
          <cell r="DG48">
            <v>7</v>
          </cell>
          <cell r="DI48">
            <v>10.4285714285714</v>
          </cell>
          <cell r="DJ48">
            <v>5</v>
          </cell>
          <cell r="DK48">
            <v>1.5714285714285701</v>
          </cell>
          <cell r="DL48">
            <v>1.1428571428571399</v>
          </cell>
          <cell r="DM48">
            <v>2.8571428571428599</v>
          </cell>
          <cell r="DN48">
            <v>0</v>
          </cell>
          <cell r="DO48">
            <v>2</v>
          </cell>
          <cell r="DP48">
            <v>2.4285714285714302</v>
          </cell>
          <cell r="DQ48">
            <v>4.5714285714285703</v>
          </cell>
          <cell r="DR48">
            <v>13</v>
          </cell>
          <cell r="DS48">
            <v>56.714285714285701</v>
          </cell>
          <cell r="DT48">
            <v>35.714285714285701</v>
          </cell>
          <cell r="DU48">
            <v>135.42857142857099</v>
          </cell>
          <cell r="DV48">
            <v>107.642857142857</v>
          </cell>
          <cell r="DW48">
            <v>26.4087035714286</v>
          </cell>
        </row>
        <row r="49">
          <cell r="F49" t="str">
            <v>CS20-0394</v>
          </cell>
          <cell r="G49" t="str">
            <v>ARB</v>
          </cell>
          <cell r="H49">
            <v>8</v>
          </cell>
          <cell r="I49">
            <v>7</v>
          </cell>
          <cell r="J49">
            <v>3</v>
          </cell>
          <cell r="K49">
            <v>11</v>
          </cell>
          <cell r="L49">
            <v>3</v>
          </cell>
          <cell r="M49">
            <v>4</v>
          </cell>
          <cell r="N49">
            <v>0</v>
          </cell>
          <cell r="O49">
            <v>1</v>
          </cell>
          <cell r="P49">
            <v>6</v>
          </cell>
          <cell r="Q49">
            <v>7</v>
          </cell>
          <cell r="R49">
            <v>2</v>
          </cell>
          <cell r="S49">
            <v>5</v>
          </cell>
          <cell r="T49">
            <v>3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 t="str">
            <v/>
          </cell>
          <cell r="AI49">
            <v>0</v>
          </cell>
          <cell r="AJ49">
            <v>0</v>
          </cell>
          <cell r="AK49" t="str">
            <v/>
          </cell>
          <cell r="AL49">
            <v>0</v>
          </cell>
          <cell r="AM49">
            <v>0</v>
          </cell>
          <cell r="AN49">
            <v>0</v>
          </cell>
          <cell r="AO49" t="str">
            <v/>
          </cell>
          <cell r="AP49">
            <v>0</v>
          </cell>
          <cell r="AQ49">
            <v>0</v>
          </cell>
          <cell r="AR49">
            <v>6</v>
          </cell>
          <cell r="AS49">
            <v>0</v>
          </cell>
          <cell r="AT49">
            <v>4</v>
          </cell>
          <cell r="AU49">
            <v>5</v>
          </cell>
          <cell r="AV49">
            <v>10</v>
          </cell>
          <cell r="AW49">
            <v>12</v>
          </cell>
          <cell r="AX49">
            <v>13</v>
          </cell>
          <cell r="AY49">
            <v>14</v>
          </cell>
          <cell r="AZ49">
            <v>16</v>
          </cell>
          <cell r="BA49">
            <v>12</v>
          </cell>
          <cell r="BB49">
            <v>12</v>
          </cell>
          <cell r="BC49">
            <v>13</v>
          </cell>
          <cell r="BD49">
            <v>18</v>
          </cell>
          <cell r="BE49">
            <v>22</v>
          </cell>
          <cell r="BF49">
            <v>22</v>
          </cell>
          <cell r="BG49">
            <v>10</v>
          </cell>
          <cell r="BH49">
            <v>13</v>
          </cell>
          <cell r="BI49">
            <v>9</v>
          </cell>
          <cell r="BJ49">
            <v>7.44</v>
          </cell>
          <cell r="BK49">
            <v>7.44</v>
          </cell>
          <cell r="BL49">
            <v>4.4000000000000004</v>
          </cell>
          <cell r="BM49">
            <v>4.2350000000000003</v>
          </cell>
          <cell r="BN49">
            <v>3.5997499999999998</v>
          </cell>
          <cell r="BO49">
            <v>2.7421625000000001</v>
          </cell>
          <cell r="BP49">
            <v>2.7421625000000001</v>
          </cell>
          <cell r="BQ49">
            <v>1.563032625</v>
          </cell>
          <cell r="BR49">
            <v>1.563032625</v>
          </cell>
          <cell r="BS49">
            <v>1.563032625</v>
          </cell>
          <cell r="BT49">
            <v>1.563032625</v>
          </cell>
          <cell r="BU49">
            <v>1.1000000000000001</v>
          </cell>
          <cell r="BV49">
            <v>1.1000000000000001</v>
          </cell>
          <cell r="BW49">
            <v>1.1000000000000001</v>
          </cell>
          <cell r="BX49">
            <v>1.1000000000000001</v>
          </cell>
          <cell r="BY49">
            <v>1.1000000000000001</v>
          </cell>
          <cell r="BZ49">
            <v>1.1000000000000001</v>
          </cell>
          <cell r="CA49">
            <v>1.1000000000000001</v>
          </cell>
          <cell r="CB49">
            <v>1.1000000000000001</v>
          </cell>
          <cell r="CC49">
            <v>1.1000000000000001</v>
          </cell>
          <cell r="CD49">
            <v>1.1000000000000001</v>
          </cell>
          <cell r="CE49">
            <v>1.1000000000000001</v>
          </cell>
          <cell r="CF49">
            <v>1.1000000000000001</v>
          </cell>
          <cell r="CG49">
            <v>1.1000000000000001</v>
          </cell>
          <cell r="CH49">
            <v>1.1000000000000001</v>
          </cell>
          <cell r="CI49">
            <v>0.55000000000000004</v>
          </cell>
          <cell r="CJ49">
            <v>0.55000000000000004</v>
          </cell>
          <cell r="CK49">
            <v>0.55000000000000004</v>
          </cell>
          <cell r="CL49">
            <v>0.55000000000000004</v>
          </cell>
          <cell r="CM49">
            <v>1.1000000000000001</v>
          </cell>
          <cell r="CN49">
            <v>1.1000000000000001</v>
          </cell>
          <cell r="CO49">
            <v>1.1000000000000001</v>
          </cell>
          <cell r="CP49">
            <v>1.1000000000000001</v>
          </cell>
          <cell r="CQ49">
            <v>1.1000000000000001</v>
          </cell>
          <cell r="CR49">
            <v>2.2000000000000002</v>
          </cell>
          <cell r="CS49">
            <v>2.2000000000000002</v>
          </cell>
          <cell r="CT49">
            <v>6.6</v>
          </cell>
          <cell r="CU49">
            <v>6.05</v>
          </cell>
          <cell r="CV49">
            <v>6.05</v>
          </cell>
          <cell r="CW49">
            <v>6.05</v>
          </cell>
          <cell r="CX49">
            <v>6.05</v>
          </cell>
          <cell r="CY49">
            <v>12.1</v>
          </cell>
          <cell r="CZ49">
            <v>6.82</v>
          </cell>
          <cell r="DA49">
            <v>8.68</v>
          </cell>
          <cell r="DB49">
            <v>18.600000000000001</v>
          </cell>
          <cell r="DC49">
            <v>22.94</v>
          </cell>
          <cell r="DD49">
            <v>22.94</v>
          </cell>
          <cell r="DE49">
            <v>22.94</v>
          </cell>
          <cell r="DF49">
            <v>17.98</v>
          </cell>
          <cell r="DG49">
            <v>11.16</v>
          </cell>
          <cell r="DI49">
            <v>30.285714285714299</v>
          </cell>
          <cell r="DJ49">
            <v>9.2857142857142794</v>
          </cell>
          <cell r="DK49">
            <v>20</v>
          </cell>
          <cell r="DL49">
            <v>0.42857142857142899</v>
          </cell>
          <cell r="DM49">
            <v>2</v>
          </cell>
          <cell r="DN49">
            <v>0</v>
          </cell>
          <cell r="DO49">
            <v>0</v>
          </cell>
          <cell r="DP49">
            <v>0</v>
          </cell>
          <cell r="DQ49">
            <v>10</v>
          </cell>
          <cell r="DR49">
            <v>46</v>
          </cell>
          <cell r="DS49">
            <v>57.285714285714299</v>
          </cell>
          <cell r="DT49">
            <v>77.571428571428598</v>
          </cell>
          <cell r="DU49">
            <v>252.857142857143</v>
          </cell>
          <cell r="DV49">
            <v>264.72549121428602</v>
          </cell>
          <cell r="DW49">
            <v>71.851205500000006</v>
          </cell>
        </row>
        <row r="50">
          <cell r="F50" t="str">
            <v>CS20-0395</v>
          </cell>
          <cell r="G50" t="str">
            <v>ARB</v>
          </cell>
          <cell r="H50">
            <v>4</v>
          </cell>
          <cell r="I50">
            <v>6</v>
          </cell>
          <cell r="J50">
            <v>10</v>
          </cell>
          <cell r="K50">
            <v>5</v>
          </cell>
          <cell r="L50">
            <v>3</v>
          </cell>
          <cell r="M50">
            <v>4</v>
          </cell>
          <cell r="N50">
            <v>0</v>
          </cell>
          <cell r="O50">
            <v>0</v>
          </cell>
          <cell r="P50">
            <v>0</v>
          </cell>
          <cell r="Q50">
            <v>2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</v>
          </cell>
          <cell r="Z50">
            <v>-1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2</v>
          </cell>
          <cell r="AF50">
            <v>2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</v>
          </cell>
          <cell r="AP50">
            <v>1</v>
          </cell>
          <cell r="AQ50">
            <v>2</v>
          </cell>
          <cell r="AR50">
            <v>1</v>
          </cell>
          <cell r="AS50">
            <v>1</v>
          </cell>
          <cell r="AT50">
            <v>8</v>
          </cell>
          <cell r="AU50">
            <v>7</v>
          </cell>
          <cell r="AV50">
            <v>13</v>
          </cell>
          <cell r="AW50">
            <v>11</v>
          </cell>
          <cell r="AX50">
            <v>10</v>
          </cell>
          <cell r="AY50">
            <v>19</v>
          </cell>
          <cell r="AZ50">
            <v>16</v>
          </cell>
          <cell r="BA50">
            <v>24</v>
          </cell>
          <cell r="BB50">
            <v>28</v>
          </cell>
          <cell r="BC50">
            <v>16</v>
          </cell>
          <cell r="BD50">
            <v>25</v>
          </cell>
          <cell r="BE50">
            <v>28</v>
          </cell>
          <cell r="BF50">
            <v>31</v>
          </cell>
          <cell r="BG50">
            <v>12</v>
          </cell>
          <cell r="BH50">
            <v>5</v>
          </cell>
          <cell r="BI50">
            <v>6</v>
          </cell>
          <cell r="BJ50">
            <v>10.5</v>
          </cell>
          <cell r="BK50">
            <v>10.5</v>
          </cell>
          <cell r="BL50">
            <v>7</v>
          </cell>
          <cell r="BM50">
            <v>4.9000000000000004</v>
          </cell>
          <cell r="BN50">
            <v>4.165</v>
          </cell>
          <cell r="BO50">
            <v>3.1727500000000002</v>
          </cell>
          <cell r="BP50">
            <v>3.1727500000000002</v>
          </cell>
          <cell r="BQ50">
            <v>1.8084674999999999</v>
          </cell>
          <cell r="BR50">
            <v>1.8084674999999999</v>
          </cell>
          <cell r="BS50">
            <v>1.8084674999999999</v>
          </cell>
          <cell r="BT50">
            <v>1.8084674999999999</v>
          </cell>
          <cell r="BU50">
            <v>0.7</v>
          </cell>
          <cell r="BV50">
            <v>0.7</v>
          </cell>
          <cell r="BW50">
            <v>0.7</v>
          </cell>
          <cell r="BX50">
            <v>0.7</v>
          </cell>
          <cell r="BY50">
            <v>0.7</v>
          </cell>
          <cell r="BZ50">
            <v>0.7</v>
          </cell>
          <cell r="CA50">
            <v>0.7</v>
          </cell>
          <cell r="CB50">
            <v>0.7</v>
          </cell>
          <cell r="CC50">
            <v>0.7</v>
          </cell>
          <cell r="CD50">
            <v>0.7</v>
          </cell>
          <cell r="CE50">
            <v>0.7</v>
          </cell>
          <cell r="CF50">
            <v>0.7</v>
          </cell>
          <cell r="CG50">
            <v>0.7</v>
          </cell>
          <cell r="CH50">
            <v>0.7</v>
          </cell>
          <cell r="CI50">
            <v>0.35</v>
          </cell>
          <cell r="CJ50">
            <v>0.35</v>
          </cell>
          <cell r="CK50">
            <v>0.35</v>
          </cell>
          <cell r="CL50">
            <v>0.35</v>
          </cell>
          <cell r="CM50">
            <v>0.7</v>
          </cell>
          <cell r="CN50">
            <v>0.7</v>
          </cell>
          <cell r="CO50">
            <v>0.7</v>
          </cell>
          <cell r="CP50">
            <v>0.7</v>
          </cell>
          <cell r="CQ50">
            <v>0.7</v>
          </cell>
          <cell r="CR50">
            <v>2.1</v>
          </cell>
          <cell r="CS50">
            <v>2.8</v>
          </cell>
          <cell r="CT50">
            <v>4.2</v>
          </cell>
          <cell r="CU50">
            <v>7</v>
          </cell>
          <cell r="CV50">
            <v>7</v>
          </cell>
          <cell r="CW50">
            <v>7</v>
          </cell>
          <cell r="CX50">
            <v>7</v>
          </cell>
          <cell r="CY50">
            <v>7</v>
          </cell>
          <cell r="CZ50">
            <v>14</v>
          </cell>
          <cell r="DA50">
            <v>16.100000000000001</v>
          </cell>
          <cell r="DB50">
            <v>19.600000000000001</v>
          </cell>
          <cell r="DC50">
            <v>25.2</v>
          </cell>
          <cell r="DD50">
            <v>25.2</v>
          </cell>
          <cell r="DE50">
            <v>25.2</v>
          </cell>
          <cell r="DF50">
            <v>20.3</v>
          </cell>
          <cell r="DG50">
            <v>16.100000000000001</v>
          </cell>
          <cell r="DI50">
            <v>26.285714285714299</v>
          </cell>
          <cell r="DJ50">
            <v>5.71428571428571</v>
          </cell>
          <cell r="DK50">
            <v>2</v>
          </cell>
          <cell r="DL50">
            <v>0.14285714285714299</v>
          </cell>
          <cell r="DM50">
            <v>-0.14285714285714299</v>
          </cell>
          <cell r="DN50">
            <v>4</v>
          </cell>
          <cell r="DO50">
            <v>0</v>
          </cell>
          <cell r="DP50">
            <v>1.71428571428571</v>
          </cell>
          <cell r="DQ50">
            <v>12.285714285714301</v>
          </cell>
          <cell r="DR50">
            <v>49.142857142857103</v>
          </cell>
          <cell r="DS50">
            <v>90.285714285714306</v>
          </cell>
          <cell r="DT50">
            <v>101.28571428571399</v>
          </cell>
          <cell r="DU50">
            <v>292.71428571428601</v>
          </cell>
          <cell r="DV50">
            <v>284.39436999999998</v>
          </cell>
          <cell r="DW50">
            <v>69.994370000000004</v>
          </cell>
        </row>
        <row r="51">
          <cell r="F51" t="str">
            <v>CS20-0396</v>
          </cell>
          <cell r="G51" t="str">
            <v>ARA</v>
          </cell>
          <cell r="H51">
            <v>23</v>
          </cell>
          <cell r="I51">
            <v>18</v>
          </cell>
          <cell r="J51">
            <v>0</v>
          </cell>
          <cell r="K51">
            <v>1</v>
          </cell>
          <cell r="L51">
            <v>0</v>
          </cell>
          <cell r="M51">
            <v>3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</v>
          </cell>
          <cell r="AF51">
            <v>0</v>
          </cell>
          <cell r="AG51">
            <v>0</v>
          </cell>
          <cell r="AH51">
            <v>2</v>
          </cell>
          <cell r="AI51">
            <v>0</v>
          </cell>
          <cell r="AJ51">
            <v>1</v>
          </cell>
          <cell r="AK51">
            <v>2</v>
          </cell>
          <cell r="AL51">
            <v>0</v>
          </cell>
          <cell r="AM51">
            <v>2</v>
          </cell>
          <cell r="AN51">
            <v>0</v>
          </cell>
          <cell r="AO51">
            <v>2</v>
          </cell>
          <cell r="AP51">
            <v>0</v>
          </cell>
          <cell r="AQ51">
            <v>0</v>
          </cell>
          <cell r="AR51">
            <v>0</v>
          </cell>
          <cell r="AS51">
            <v>1</v>
          </cell>
          <cell r="AT51">
            <v>4</v>
          </cell>
          <cell r="AU51">
            <v>6</v>
          </cell>
          <cell r="AV51">
            <v>17</v>
          </cell>
          <cell r="AW51">
            <v>8</v>
          </cell>
          <cell r="AX51">
            <v>18</v>
          </cell>
          <cell r="AY51">
            <v>17</v>
          </cell>
          <cell r="AZ51">
            <v>22</v>
          </cell>
          <cell r="BA51">
            <v>58</v>
          </cell>
          <cell r="BB51">
            <v>259</v>
          </cell>
          <cell r="BC51">
            <v>411</v>
          </cell>
          <cell r="BD51">
            <v>162</v>
          </cell>
          <cell r="BE51">
            <v>86</v>
          </cell>
          <cell r="BF51">
            <v>72</v>
          </cell>
          <cell r="BG51">
            <v>32</v>
          </cell>
          <cell r="BH51">
            <v>36</v>
          </cell>
          <cell r="BI51">
            <v>41</v>
          </cell>
          <cell r="BJ51">
            <v>20</v>
          </cell>
          <cell r="BK51">
            <v>20</v>
          </cell>
          <cell r="BL51">
            <v>20</v>
          </cell>
          <cell r="BM51">
            <v>10.5</v>
          </cell>
          <cell r="BN51">
            <v>8.9250000000000007</v>
          </cell>
          <cell r="BO51">
            <v>6.7987500000000001</v>
          </cell>
          <cell r="BP51">
            <v>6.7987500000000001</v>
          </cell>
          <cell r="BQ51">
            <v>3.8752875000000002</v>
          </cell>
          <cell r="BR51">
            <v>3.8752875000000002</v>
          </cell>
          <cell r="BS51">
            <v>3.8752875000000002</v>
          </cell>
          <cell r="BT51">
            <v>3.8752875000000002</v>
          </cell>
          <cell r="BU51">
            <v>3</v>
          </cell>
          <cell r="BV51">
            <v>3</v>
          </cell>
          <cell r="BW51">
            <v>3</v>
          </cell>
          <cell r="BX51">
            <v>3</v>
          </cell>
          <cell r="BY51">
            <v>3</v>
          </cell>
          <cell r="BZ51">
            <v>3</v>
          </cell>
          <cell r="CA51">
            <v>3</v>
          </cell>
          <cell r="CB51">
            <v>3</v>
          </cell>
          <cell r="CC51">
            <v>3</v>
          </cell>
          <cell r="CD51">
            <v>3</v>
          </cell>
          <cell r="CE51">
            <v>3</v>
          </cell>
          <cell r="CF51">
            <v>3</v>
          </cell>
          <cell r="CG51">
            <v>3</v>
          </cell>
          <cell r="CH51">
            <v>3</v>
          </cell>
          <cell r="CI51">
            <v>1.5</v>
          </cell>
          <cell r="CJ51">
            <v>1.5</v>
          </cell>
          <cell r="CK51">
            <v>1.5</v>
          </cell>
          <cell r="CL51">
            <v>1.5</v>
          </cell>
          <cell r="CM51">
            <v>3</v>
          </cell>
          <cell r="CN51">
            <v>3</v>
          </cell>
          <cell r="CO51">
            <v>3</v>
          </cell>
          <cell r="CP51">
            <v>3</v>
          </cell>
          <cell r="CQ51">
            <v>3</v>
          </cell>
          <cell r="CR51">
            <v>5</v>
          </cell>
          <cell r="CS51">
            <v>6</v>
          </cell>
          <cell r="CT51">
            <v>5</v>
          </cell>
          <cell r="CU51">
            <v>15</v>
          </cell>
          <cell r="CV51">
            <v>15</v>
          </cell>
          <cell r="CW51">
            <v>15</v>
          </cell>
          <cell r="CX51">
            <v>15</v>
          </cell>
          <cell r="CY51">
            <v>15</v>
          </cell>
          <cell r="CZ51">
            <v>40.5</v>
          </cell>
          <cell r="DA51">
            <v>36</v>
          </cell>
          <cell r="DB51">
            <v>58.5</v>
          </cell>
          <cell r="DC51">
            <v>66</v>
          </cell>
          <cell r="DD51">
            <v>66</v>
          </cell>
          <cell r="DE51">
            <v>66</v>
          </cell>
          <cell r="DF51">
            <v>52.5</v>
          </cell>
          <cell r="DG51">
            <v>31.5</v>
          </cell>
          <cell r="DI51">
            <v>42</v>
          </cell>
          <cell r="DJ51">
            <v>3</v>
          </cell>
          <cell r="DK51">
            <v>0</v>
          </cell>
          <cell r="DL51">
            <v>0</v>
          </cell>
          <cell r="DM51">
            <v>0</v>
          </cell>
          <cell r="DN51">
            <v>1</v>
          </cell>
          <cell r="DO51">
            <v>5</v>
          </cell>
          <cell r="DP51">
            <v>4</v>
          </cell>
          <cell r="DQ51">
            <v>5</v>
          </cell>
          <cell r="DR51">
            <v>56.285714285714299</v>
          </cell>
          <cell r="DS51">
            <v>642.28571428571399</v>
          </cell>
          <cell r="DT51">
            <v>474.57142857142901</v>
          </cell>
          <cell r="DU51">
            <v>1233.1428571428601</v>
          </cell>
          <cell r="DV51">
            <v>762.95222142857097</v>
          </cell>
          <cell r="DW51">
            <v>218.09507857142901</v>
          </cell>
        </row>
        <row r="52">
          <cell r="F52" t="str">
            <v>CS20-0397</v>
          </cell>
          <cell r="G52" t="str">
            <v>ARB</v>
          </cell>
          <cell r="H52">
            <v>14</v>
          </cell>
          <cell r="I52">
            <v>8</v>
          </cell>
          <cell r="J52">
            <v>20</v>
          </cell>
          <cell r="K52">
            <v>21</v>
          </cell>
          <cell r="L52">
            <v>21</v>
          </cell>
          <cell r="M52">
            <v>7</v>
          </cell>
          <cell r="N52">
            <v>7</v>
          </cell>
          <cell r="O52">
            <v>0</v>
          </cell>
          <cell r="P52">
            <v>3</v>
          </cell>
          <cell r="Q52">
            <v>3</v>
          </cell>
          <cell r="R52">
            <v>3</v>
          </cell>
          <cell r="S52">
            <v>4</v>
          </cell>
          <cell r="T52">
            <v>5</v>
          </cell>
          <cell r="U52">
            <v>1</v>
          </cell>
          <cell r="V52">
            <v>0</v>
          </cell>
          <cell r="W52">
            <v>4</v>
          </cell>
          <cell r="X52">
            <v>2</v>
          </cell>
          <cell r="Y52">
            <v>1</v>
          </cell>
          <cell r="Z52">
            <v>2</v>
          </cell>
          <cell r="AA52">
            <v>0</v>
          </cell>
          <cell r="AB52">
            <v>0</v>
          </cell>
          <cell r="AC52">
            <v>1</v>
          </cell>
          <cell r="AD52">
            <v>3</v>
          </cell>
          <cell r="AE52">
            <v>2</v>
          </cell>
          <cell r="AF52">
            <v>0</v>
          </cell>
          <cell r="AG52">
            <v>0</v>
          </cell>
          <cell r="AH52">
            <v>0</v>
          </cell>
          <cell r="AI52">
            <v>1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</v>
          </cell>
          <cell r="AR52">
            <v>0</v>
          </cell>
          <cell r="AS52">
            <v>2</v>
          </cell>
          <cell r="AT52">
            <v>2</v>
          </cell>
          <cell r="AU52">
            <v>3</v>
          </cell>
          <cell r="AV52">
            <v>5</v>
          </cell>
          <cell r="AW52">
            <v>3</v>
          </cell>
          <cell r="AX52">
            <v>3</v>
          </cell>
          <cell r="AY52">
            <v>1</v>
          </cell>
          <cell r="AZ52">
            <v>1</v>
          </cell>
          <cell r="BA52">
            <v>2</v>
          </cell>
          <cell r="BB52">
            <v>2</v>
          </cell>
          <cell r="BC52">
            <v>11</v>
          </cell>
          <cell r="BD52">
            <v>8</v>
          </cell>
          <cell r="BE52">
            <v>6</v>
          </cell>
          <cell r="BF52">
            <v>8</v>
          </cell>
          <cell r="BG52">
            <v>10</v>
          </cell>
          <cell r="BH52">
            <v>4</v>
          </cell>
          <cell r="BI52">
            <v>4</v>
          </cell>
          <cell r="BJ52">
            <v>8</v>
          </cell>
          <cell r="BK52">
            <v>8</v>
          </cell>
          <cell r="BL52">
            <v>5</v>
          </cell>
          <cell r="BM52">
            <v>2.1</v>
          </cell>
          <cell r="BN52">
            <v>1.7849999999999999</v>
          </cell>
          <cell r="BO52">
            <v>1.35975</v>
          </cell>
          <cell r="BP52">
            <v>1.35975</v>
          </cell>
          <cell r="BQ52">
            <v>0.77505749999999995</v>
          </cell>
          <cell r="BR52">
            <v>0.77505749999999995</v>
          </cell>
          <cell r="BS52">
            <v>0.77505749999999995</v>
          </cell>
          <cell r="BT52">
            <v>0.77505749999999995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1</v>
          </cell>
          <cell r="CR52">
            <v>1</v>
          </cell>
          <cell r="CS52">
            <v>2</v>
          </cell>
          <cell r="CT52">
            <v>3</v>
          </cell>
          <cell r="CU52">
            <v>3</v>
          </cell>
          <cell r="CV52">
            <v>3</v>
          </cell>
          <cell r="CW52">
            <v>3</v>
          </cell>
          <cell r="CX52">
            <v>3</v>
          </cell>
          <cell r="CY52">
            <v>2</v>
          </cell>
          <cell r="CZ52">
            <v>4</v>
          </cell>
          <cell r="DA52">
            <v>2</v>
          </cell>
          <cell r="DB52">
            <v>4</v>
          </cell>
          <cell r="DC52">
            <v>9</v>
          </cell>
          <cell r="DD52">
            <v>9</v>
          </cell>
          <cell r="DE52">
            <v>9</v>
          </cell>
          <cell r="DF52">
            <v>11</v>
          </cell>
          <cell r="DG52">
            <v>13</v>
          </cell>
          <cell r="DI52">
            <v>72</v>
          </cell>
          <cell r="DJ52">
            <v>27.285714285714299</v>
          </cell>
          <cell r="DK52">
            <v>16</v>
          </cell>
          <cell r="DL52">
            <v>7.8571428571428603</v>
          </cell>
          <cell r="DM52">
            <v>3.4285714285714302</v>
          </cell>
          <cell r="DN52">
            <v>5.4285714285714297</v>
          </cell>
          <cell r="DO52">
            <v>2</v>
          </cell>
          <cell r="DP52">
            <v>0</v>
          </cell>
          <cell r="DQ52">
            <v>5</v>
          </cell>
          <cell r="DR52">
            <v>14.4285714285714</v>
          </cell>
          <cell r="DS52">
            <v>13.4285714285714</v>
          </cell>
          <cell r="DT52">
            <v>35.714285714285701</v>
          </cell>
          <cell r="DU52">
            <v>202.57142857142901</v>
          </cell>
          <cell r="DV52">
            <v>122.311872857143</v>
          </cell>
          <cell r="DW52">
            <v>40.311872857142902</v>
          </cell>
        </row>
        <row r="53">
          <cell r="F53" t="str">
            <v>CS20-0398</v>
          </cell>
          <cell r="G53" t="str">
            <v>ARB</v>
          </cell>
          <cell r="H53">
            <v>7</v>
          </cell>
          <cell r="I53">
            <v>2</v>
          </cell>
          <cell r="J53">
            <v>5</v>
          </cell>
          <cell r="K53">
            <v>2</v>
          </cell>
          <cell r="L53">
            <v>6</v>
          </cell>
          <cell r="M53">
            <v>4</v>
          </cell>
          <cell r="N53">
            <v>3</v>
          </cell>
          <cell r="O53">
            <v>4</v>
          </cell>
          <cell r="P53">
            <v>2</v>
          </cell>
          <cell r="Q53">
            <v>1</v>
          </cell>
          <cell r="R53">
            <v>0</v>
          </cell>
          <cell r="S53">
            <v>1</v>
          </cell>
          <cell r="T53">
            <v>0</v>
          </cell>
          <cell r="U53">
            <v>1</v>
          </cell>
          <cell r="V53">
            <v>0</v>
          </cell>
          <cell r="W53">
            <v>0</v>
          </cell>
          <cell r="X53">
            <v>0</v>
          </cell>
          <cell r="Y53">
            <v>1</v>
          </cell>
          <cell r="Z53">
            <v>0</v>
          </cell>
          <cell r="AA53" t="str">
            <v/>
          </cell>
          <cell r="AB53">
            <v>2</v>
          </cell>
          <cell r="AC53">
            <v>2</v>
          </cell>
          <cell r="AD53">
            <v>0</v>
          </cell>
          <cell r="AE53">
            <v>2</v>
          </cell>
          <cell r="AF53">
            <v>0</v>
          </cell>
          <cell r="AG53">
            <v>1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3</v>
          </cell>
          <cell r="AN53">
            <v>0</v>
          </cell>
          <cell r="AO53">
            <v>2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2</v>
          </cell>
          <cell r="AU53">
            <v>2</v>
          </cell>
          <cell r="AV53">
            <v>3</v>
          </cell>
          <cell r="AW53">
            <v>3</v>
          </cell>
          <cell r="AX53">
            <v>3</v>
          </cell>
          <cell r="AY53">
            <v>1</v>
          </cell>
          <cell r="AZ53">
            <v>0</v>
          </cell>
          <cell r="BA53">
            <v>1</v>
          </cell>
          <cell r="BB53">
            <v>0</v>
          </cell>
          <cell r="BC53">
            <v>3</v>
          </cell>
          <cell r="BD53">
            <v>2</v>
          </cell>
          <cell r="BE53">
            <v>2</v>
          </cell>
          <cell r="BF53">
            <v>0</v>
          </cell>
          <cell r="BG53">
            <v>2</v>
          </cell>
          <cell r="BH53">
            <v>5</v>
          </cell>
          <cell r="BI53">
            <v>1</v>
          </cell>
          <cell r="BJ53">
            <v>4</v>
          </cell>
          <cell r="BK53">
            <v>4</v>
          </cell>
          <cell r="BL53">
            <v>4</v>
          </cell>
          <cell r="BM53">
            <v>1.4</v>
          </cell>
          <cell r="BN53">
            <v>1.19</v>
          </cell>
          <cell r="BO53">
            <v>1</v>
          </cell>
          <cell r="BP53">
            <v>1</v>
          </cell>
          <cell r="BQ53">
            <v>1</v>
          </cell>
          <cell r="BR53">
            <v>1</v>
          </cell>
          <cell r="BS53">
            <v>1</v>
          </cell>
          <cell r="BT53">
            <v>1</v>
          </cell>
          <cell r="BU53">
            <v>1</v>
          </cell>
          <cell r="BV53">
            <v>1</v>
          </cell>
          <cell r="BW53">
            <v>1</v>
          </cell>
          <cell r="BX53">
            <v>1</v>
          </cell>
          <cell r="BY53">
            <v>1</v>
          </cell>
          <cell r="BZ53">
            <v>1</v>
          </cell>
          <cell r="CA53">
            <v>1</v>
          </cell>
          <cell r="CB53">
            <v>1</v>
          </cell>
          <cell r="CC53">
            <v>1</v>
          </cell>
          <cell r="CD53">
            <v>1</v>
          </cell>
          <cell r="CE53">
            <v>1</v>
          </cell>
          <cell r="CF53">
            <v>1</v>
          </cell>
          <cell r="CG53">
            <v>1</v>
          </cell>
          <cell r="CH53">
            <v>1</v>
          </cell>
          <cell r="CI53">
            <v>0.5</v>
          </cell>
          <cell r="CJ53">
            <v>0.5</v>
          </cell>
          <cell r="CK53">
            <v>0.5</v>
          </cell>
          <cell r="CL53">
            <v>0.5</v>
          </cell>
          <cell r="CM53">
            <v>1</v>
          </cell>
          <cell r="CN53">
            <v>1</v>
          </cell>
          <cell r="CO53">
            <v>1</v>
          </cell>
          <cell r="CP53">
            <v>1</v>
          </cell>
          <cell r="CQ53">
            <v>1</v>
          </cell>
          <cell r="CR53">
            <v>1</v>
          </cell>
          <cell r="CS53">
            <v>1</v>
          </cell>
          <cell r="CT53">
            <v>1</v>
          </cell>
          <cell r="CU53">
            <v>3</v>
          </cell>
          <cell r="CV53">
            <v>3</v>
          </cell>
          <cell r="CW53">
            <v>3</v>
          </cell>
          <cell r="CX53">
            <v>3</v>
          </cell>
          <cell r="CY53">
            <v>2</v>
          </cell>
          <cell r="CZ53">
            <v>2</v>
          </cell>
          <cell r="DA53">
            <v>8</v>
          </cell>
          <cell r="DB53">
            <v>6</v>
          </cell>
          <cell r="DC53">
            <v>4</v>
          </cell>
          <cell r="DD53">
            <v>3</v>
          </cell>
          <cell r="DE53">
            <v>5</v>
          </cell>
          <cell r="DF53">
            <v>5</v>
          </cell>
          <cell r="DG53">
            <v>3</v>
          </cell>
          <cell r="DI53">
            <v>18.571428571428601</v>
          </cell>
          <cell r="DJ53">
            <v>15.285714285714301</v>
          </cell>
          <cell r="DK53">
            <v>3.1428571428571401</v>
          </cell>
          <cell r="DL53">
            <v>1.1428571428571399</v>
          </cell>
          <cell r="DM53">
            <v>4</v>
          </cell>
          <cell r="DN53">
            <v>3.8571428571428599</v>
          </cell>
          <cell r="DO53">
            <v>1.28571428571429</v>
          </cell>
          <cell r="DP53">
            <v>5.71428571428571</v>
          </cell>
          <cell r="DQ53">
            <v>2</v>
          </cell>
          <cell r="DR53">
            <v>11.4285714285714</v>
          </cell>
          <cell r="DS53">
            <v>3.71428571428571</v>
          </cell>
          <cell r="DT53">
            <v>7.5714285714285703</v>
          </cell>
          <cell r="DU53">
            <v>77.714285714285694</v>
          </cell>
          <cell r="DV53">
            <v>101.875714285714</v>
          </cell>
          <cell r="DW53">
            <v>36.590000000000003</v>
          </cell>
        </row>
        <row r="54">
          <cell r="F54" t="str">
            <v>CS20-0957</v>
          </cell>
          <cell r="G54" t="str">
            <v>ARB-</v>
          </cell>
          <cell r="H54">
            <v>10</v>
          </cell>
          <cell r="I54">
            <v>6</v>
          </cell>
          <cell r="J54">
            <v>6</v>
          </cell>
          <cell r="K54">
            <v>6</v>
          </cell>
          <cell r="L54">
            <v>10</v>
          </cell>
          <cell r="M54">
            <v>9</v>
          </cell>
          <cell r="N54">
            <v>3</v>
          </cell>
          <cell r="O54">
            <v>1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 t="str">
            <v/>
          </cell>
          <cell r="AE54">
            <v>0</v>
          </cell>
          <cell r="AF54">
            <v>1</v>
          </cell>
          <cell r="AG54">
            <v>1</v>
          </cell>
          <cell r="AH54">
            <v>4</v>
          </cell>
          <cell r="AI54">
            <v>2</v>
          </cell>
          <cell r="AJ54">
            <v>3</v>
          </cell>
          <cell r="AK54">
            <v>0</v>
          </cell>
          <cell r="AL54">
            <v>1</v>
          </cell>
          <cell r="AM54">
            <v>2</v>
          </cell>
          <cell r="AN54">
            <v>0</v>
          </cell>
          <cell r="AO54">
            <v>3</v>
          </cell>
          <cell r="AP54">
            <v>7</v>
          </cell>
          <cell r="AQ54">
            <v>1</v>
          </cell>
          <cell r="AR54">
            <v>1</v>
          </cell>
          <cell r="AS54">
            <v>2</v>
          </cell>
          <cell r="AT54">
            <v>4</v>
          </cell>
          <cell r="AU54">
            <v>14</v>
          </cell>
          <cell r="AV54">
            <v>7</v>
          </cell>
          <cell r="AW54">
            <v>9</v>
          </cell>
          <cell r="AX54">
            <v>10</v>
          </cell>
          <cell r="AY54">
            <v>10</v>
          </cell>
          <cell r="AZ54">
            <v>14</v>
          </cell>
          <cell r="BA54">
            <v>11</v>
          </cell>
          <cell r="BB54">
            <v>22</v>
          </cell>
          <cell r="BC54">
            <v>11</v>
          </cell>
          <cell r="BD54">
            <v>21</v>
          </cell>
          <cell r="BE54">
            <v>16</v>
          </cell>
          <cell r="BF54">
            <v>15</v>
          </cell>
          <cell r="BG54">
            <v>3</v>
          </cell>
          <cell r="BH54">
            <v>2</v>
          </cell>
          <cell r="BI54">
            <v>11</v>
          </cell>
          <cell r="BJ54">
            <v>5</v>
          </cell>
          <cell r="BK54">
            <v>5</v>
          </cell>
          <cell r="BL54">
            <v>5</v>
          </cell>
          <cell r="BM54">
            <v>7</v>
          </cell>
          <cell r="BN54">
            <v>5.95</v>
          </cell>
          <cell r="BO54">
            <v>4.5324999999999998</v>
          </cell>
          <cell r="BP54">
            <v>4.5324999999999998</v>
          </cell>
          <cell r="BQ54">
            <v>2.5835249999999998</v>
          </cell>
          <cell r="BR54">
            <v>2.5835249999999998</v>
          </cell>
          <cell r="BS54">
            <v>2.5835249999999998</v>
          </cell>
          <cell r="BT54">
            <v>2.5835249999999998</v>
          </cell>
          <cell r="BU54">
            <v>1</v>
          </cell>
          <cell r="BV54">
            <v>1</v>
          </cell>
          <cell r="BW54">
            <v>1</v>
          </cell>
          <cell r="BX54">
            <v>1</v>
          </cell>
          <cell r="BY54">
            <v>1</v>
          </cell>
          <cell r="BZ54">
            <v>1</v>
          </cell>
          <cell r="CA54">
            <v>1</v>
          </cell>
          <cell r="CB54">
            <v>1</v>
          </cell>
          <cell r="CC54">
            <v>1</v>
          </cell>
          <cell r="CD54">
            <v>1</v>
          </cell>
          <cell r="CE54">
            <v>1</v>
          </cell>
          <cell r="CF54">
            <v>1</v>
          </cell>
          <cell r="CG54">
            <v>1</v>
          </cell>
          <cell r="CH54">
            <v>1</v>
          </cell>
          <cell r="CI54">
            <v>0.5</v>
          </cell>
          <cell r="CJ54">
            <v>0.5</v>
          </cell>
          <cell r="CK54">
            <v>0.5</v>
          </cell>
          <cell r="CL54">
            <v>0.5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4</v>
          </cell>
          <cell r="CR54">
            <v>4</v>
          </cell>
          <cell r="CS54">
            <v>7</v>
          </cell>
          <cell r="CT54">
            <v>7</v>
          </cell>
          <cell r="CU54">
            <v>10</v>
          </cell>
          <cell r="CV54">
            <v>10</v>
          </cell>
          <cell r="CW54">
            <v>10</v>
          </cell>
          <cell r="CX54">
            <v>10</v>
          </cell>
          <cell r="CY54">
            <v>10</v>
          </cell>
          <cell r="CZ54">
            <v>10</v>
          </cell>
          <cell r="DA54">
            <v>10</v>
          </cell>
          <cell r="DB54">
            <v>15</v>
          </cell>
          <cell r="DC54">
            <v>19</v>
          </cell>
          <cell r="DD54">
            <v>19</v>
          </cell>
          <cell r="DE54">
            <v>19</v>
          </cell>
          <cell r="DF54">
            <v>15</v>
          </cell>
          <cell r="DG54">
            <v>9</v>
          </cell>
          <cell r="DI54">
            <v>32.285714285714299</v>
          </cell>
          <cell r="DJ54">
            <v>18.714285714285701</v>
          </cell>
          <cell r="DK54">
            <v>1</v>
          </cell>
          <cell r="DL54">
            <v>0</v>
          </cell>
          <cell r="DM54">
            <v>0</v>
          </cell>
          <cell r="DN54">
            <v>2</v>
          </cell>
          <cell r="DO54">
            <v>9.28571428571429</v>
          </cell>
          <cell r="DP54">
            <v>10.714285714285699</v>
          </cell>
          <cell r="DQ54">
            <v>10</v>
          </cell>
          <cell r="DR54">
            <v>44.285714285714299</v>
          </cell>
          <cell r="DS54">
            <v>60.571428571428598</v>
          </cell>
          <cell r="DT54">
            <v>58.428571428571402</v>
          </cell>
          <cell r="DU54">
            <v>247.28571428571399</v>
          </cell>
          <cell r="DV54">
            <v>269.95624285714302</v>
          </cell>
          <cell r="DW54">
            <v>70.670528571428605</v>
          </cell>
        </row>
        <row r="55">
          <cell r="F55" t="str">
            <v>CS20-0958</v>
          </cell>
          <cell r="G55" t="str">
            <v>ARB-</v>
          </cell>
          <cell r="H55">
            <v>7</v>
          </cell>
          <cell r="I55">
            <v>8</v>
          </cell>
          <cell r="J55">
            <v>2</v>
          </cell>
          <cell r="K55">
            <v>4</v>
          </cell>
          <cell r="L55">
            <v>9</v>
          </cell>
          <cell r="M55">
            <v>10</v>
          </cell>
          <cell r="N55">
            <v>5</v>
          </cell>
          <cell r="O55">
            <v>3</v>
          </cell>
          <cell r="P55">
            <v>5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 t="str">
            <v/>
          </cell>
          <cell r="AB55">
            <v>0</v>
          </cell>
          <cell r="AC55">
            <v>1</v>
          </cell>
          <cell r="AD55">
            <v>0</v>
          </cell>
          <cell r="AE55">
            <v>0</v>
          </cell>
          <cell r="AF55">
            <v>0</v>
          </cell>
          <cell r="AG55">
            <v>1</v>
          </cell>
          <cell r="AH55">
            <v>1</v>
          </cell>
          <cell r="AI55">
            <v>1</v>
          </cell>
          <cell r="AJ55">
            <v>1</v>
          </cell>
          <cell r="AK55">
            <v>0</v>
          </cell>
          <cell r="AL55">
            <v>1</v>
          </cell>
          <cell r="AM55">
            <v>1</v>
          </cell>
          <cell r="AN55">
            <v>0</v>
          </cell>
          <cell r="AO55">
            <v>1</v>
          </cell>
          <cell r="AP55">
            <v>1</v>
          </cell>
          <cell r="AQ55">
            <v>0</v>
          </cell>
          <cell r="AR55">
            <v>2</v>
          </cell>
          <cell r="AS55">
            <v>3</v>
          </cell>
          <cell r="AT55">
            <v>1</v>
          </cell>
          <cell r="AU55">
            <v>6</v>
          </cell>
          <cell r="AV55">
            <v>10</v>
          </cell>
          <cell r="AW55">
            <v>8</v>
          </cell>
          <cell r="AX55">
            <v>16</v>
          </cell>
          <cell r="AY55">
            <v>14</v>
          </cell>
          <cell r="AZ55">
            <v>15</v>
          </cell>
          <cell r="BA55">
            <v>17</v>
          </cell>
          <cell r="BB55">
            <v>18</v>
          </cell>
          <cell r="BC55">
            <v>26</v>
          </cell>
          <cell r="BD55">
            <v>15</v>
          </cell>
          <cell r="BE55">
            <v>24</v>
          </cell>
          <cell r="BF55">
            <v>17</v>
          </cell>
          <cell r="BG55">
            <v>10</v>
          </cell>
          <cell r="BH55">
            <v>4</v>
          </cell>
          <cell r="BI55">
            <v>8</v>
          </cell>
          <cell r="BJ55">
            <v>8</v>
          </cell>
          <cell r="BK55">
            <v>8</v>
          </cell>
          <cell r="BL55">
            <v>5.6</v>
          </cell>
          <cell r="BM55">
            <v>3.92</v>
          </cell>
          <cell r="BN55">
            <v>3.3319999999999999</v>
          </cell>
          <cell r="BO55">
            <v>2.5381999999999998</v>
          </cell>
          <cell r="BP55">
            <v>2.5381999999999998</v>
          </cell>
          <cell r="BQ55">
            <v>1.446774</v>
          </cell>
          <cell r="BR55">
            <v>1.446774</v>
          </cell>
          <cell r="BS55">
            <v>1.446774</v>
          </cell>
          <cell r="BT55">
            <v>1.446774</v>
          </cell>
          <cell r="BU55">
            <v>0.8</v>
          </cell>
          <cell r="BV55">
            <v>0.8</v>
          </cell>
          <cell r="BW55">
            <v>0.8</v>
          </cell>
          <cell r="BX55">
            <v>0.8</v>
          </cell>
          <cell r="BY55">
            <v>0.8</v>
          </cell>
          <cell r="BZ55">
            <v>0.8</v>
          </cell>
          <cell r="CA55">
            <v>0.8</v>
          </cell>
          <cell r="CB55">
            <v>0.8</v>
          </cell>
          <cell r="CC55">
            <v>0.8</v>
          </cell>
          <cell r="CD55">
            <v>0.8</v>
          </cell>
          <cell r="CE55">
            <v>0.8</v>
          </cell>
          <cell r="CF55">
            <v>0.8</v>
          </cell>
          <cell r="CG55">
            <v>0.8</v>
          </cell>
          <cell r="CH55">
            <v>0.8</v>
          </cell>
          <cell r="CI55">
            <v>0.4</v>
          </cell>
          <cell r="CJ55">
            <v>0.4</v>
          </cell>
          <cell r="CK55">
            <v>0.4</v>
          </cell>
          <cell r="CL55">
            <v>0.4</v>
          </cell>
          <cell r="CM55">
            <v>0.8</v>
          </cell>
          <cell r="CN55">
            <v>0.8</v>
          </cell>
          <cell r="CO55">
            <v>0.8</v>
          </cell>
          <cell r="CP55">
            <v>0.8</v>
          </cell>
          <cell r="CQ55">
            <v>0.8</v>
          </cell>
          <cell r="CR55">
            <v>3.2</v>
          </cell>
          <cell r="CS55">
            <v>3.2</v>
          </cell>
          <cell r="CT55">
            <v>3.2</v>
          </cell>
          <cell r="CU55">
            <v>8</v>
          </cell>
          <cell r="CV55">
            <v>8</v>
          </cell>
          <cell r="CW55">
            <v>8</v>
          </cell>
          <cell r="CX55">
            <v>8</v>
          </cell>
          <cell r="CY55">
            <v>9.6</v>
          </cell>
          <cell r="CZ55">
            <v>14.4</v>
          </cell>
          <cell r="DA55">
            <v>17.600000000000001</v>
          </cell>
          <cell r="DB55">
            <v>23.2</v>
          </cell>
          <cell r="DC55">
            <v>19.2</v>
          </cell>
          <cell r="DD55">
            <v>19.2</v>
          </cell>
          <cell r="DE55">
            <v>19.2</v>
          </cell>
          <cell r="DF55">
            <v>15.2</v>
          </cell>
          <cell r="DG55">
            <v>9.6</v>
          </cell>
          <cell r="DI55">
            <v>24.8571428571429</v>
          </cell>
          <cell r="DJ55">
            <v>25.285714285714299</v>
          </cell>
          <cell r="DK55">
            <v>3.8571428571428599</v>
          </cell>
          <cell r="DL55">
            <v>1</v>
          </cell>
          <cell r="DM55">
            <v>0.57142857142857095</v>
          </cell>
          <cell r="DN55">
            <v>1.4285714285714299</v>
          </cell>
          <cell r="DO55">
            <v>3.28571428571429</v>
          </cell>
          <cell r="DP55">
            <v>3.4285714285714302</v>
          </cell>
          <cell r="DQ55">
            <v>6.28571428571429</v>
          </cell>
          <cell r="DR55">
            <v>46</v>
          </cell>
          <cell r="DS55">
            <v>76.571428571428598</v>
          </cell>
          <cell r="DT55">
            <v>74</v>
          </cell>
          <cell r="DU55">
            <v>266.57142857142901</v>
          </cell>
          <cell r="DV55">
            <v>259.11549600000001</v>
          </cell>
          <cell r="DW55">
            <v>60.486924571428602</v>
          </cell>
        </row>
        <row r="56">
          <cell r="F56" t="str">
            <v>CS20-0959</v>
          </cell>
          <cell r="G56" t="str">
            <v>ARB-</v>
          </cell>
          <cell r="H56">
            <v>72</v>
          </cell>
          <cell r="I56">
            <v>77</v>
          </cell>
          <cell r="J56">
            <v>63</v>
          </cell>
          <cell r="K56">
            <v>65</v>
          </cell>
          <cell r="L56">
            <v>37</v>
          </cell>
          <cell r="M56">
            <v>20</v>
          </cell>
          <cell r="N56">
            <v>23</v>
          </cell>
          <cell r="O56">
            <v>34</v>
          </cell>
          <cell r="P56">
            <v>24</v>
          </cell>
          <cell r="Q56">
            <v>28</v>
          </cell>
          <cell r="R56">
            <v>11</v>
          </cell>
          <cell r="S56">
            <v>7</v>
          </cell>
          <cell r="T56">
            <v>9</v>
          </cell>
          <cell r="U56">
            <v>7</v>
          </cell>
          <cell r="V56">
            <v>6</v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2</v>
          </cell>
          <cell r="AB56">
            <v>2</v>
          </cell>
          <cell r="AC56">
            <v>1</v>
          </cell>
          <cell r="AD56">
            <v>0</v>
          </cell>
          <cell r="AE56">
            <v>1</v>
          </cell>
          <cell r="AF56">
            <v>1</v>
          </cell>
          <cell r="AG56">
            <v>0</v>
          </cell>
          <cell r="AH56">
            <v>1</v>
          </cell>
          <cell r="AI56">
            <v>0</v>
          </cell>
          <cell r="AJ56">
            <v>6</v>
          </cell>
          <cell r="AK56">
            <v>0</v>
          </cell>
          <cell r="AL56">
            <v>0</v>
          </cell>
          <cell r="AM56" t="str">
            <v/>
          </cell>
          <cell r="AN56">
            <v>0</v>
          </cell>
          <cell r="AO56">
            <v>1</v>
          </cell>
          <cell r="AP56">
            <v>0</v>
          </cell>
          <cell r="AQ56">
            <v>2</v>
          </cell>
          <cell r="AR56">
            <v>1</v>
          </cell>
          <cell r="AS56">
            <v>7</v>
          </cell>
          <cell r="AT56">
            <v>11</v>
          </cell>
          <cell r="AU56">
            <v>19</v>
          </cell>
          <cell r="AV56">
            <v>30</v>
          </cell>
          <cell r="AW56">
            <v>23</v>
          </cell>
          <cell r="AX56">
            <v>44</v>
          </cell>
          <cell r="AY56">
            <v>38</v>
          </cell>
          <cell r="AZ56">
            <v>32</v>
          </cell>
          <cell r="BA56">
            <v>51</v>
          </cell>
          <cell r="BB56">
            <v>64</v>
          </cell>
          <cell r="BC56">
            <v>109</v>
          </cell>
          <cell r="BD56">
            <v>78</v>
          </cell>
          <cell r="BE56">
            <v>83</v>
          </cell>
          <cell r="BF56">
            <v>69</v>
          </cell>
          <cell r="BG56">
            <v>48</v>
          </cell>
          <cell r="BH56">
            <v>31</v>
          </cell>
          <cell r="BI56">
            <v>26</v>
          </cell>
          <cell r="BJ56">
            <v>23</v>
          </cell>
          <cell r="BK56">
            <v>23</v>
          </cell>
          <cell r="BL56">
            <v>15</v>
          </cell>
          <cell r="BM56">
            <v>14</v>
          </cell>
          <cell r="BN56">
            <v>11.9</v>
          </cell>
          <cell r="BO56">
            <v>9.0649999999999995</v>
          </cell>
          <cell r="BP56">
            <v>9.0649999999999995</v>
          </cell>
          <cell r="BQ56">
            <v>5.1670499999999997</v>
          </cell>
          <cell r="BR56">
            <v>5.1670499999999997</v>
          </cell>
          <cell r="BS56">
            <v>5.1670499999999997</v>
          </cell>
          <cell r="BT56">
            <v>5.1670499999999997</v>
          </cell>
          <cell r="BU56">
            <v>2</v>
          </cell>
          <cell r="BV56">
            <v>2</v>
          </cell>
          <cell r="BW56">
            <v>2</v>
          </cell>
          <cell r="BX56">
            <v>2</v>
          </cell>
          <cell r="BY56">
            <v>2</v>
          </cell>
          <cell r="BZ56">
            <v>2</v>
          </cell>
          <cell r="CA56">
            <v>2</v>
          </cell>
          <cell r="CB56">
            <v>2</v>
          </cell>
          <cell r="CC56">
            <v>2</v>
          </cell>
          <cell r="CD56">
            <v>2</v>
          </cell>
          <cell r="CE56">
            <v>2</v>
          </cell>
          <cell r="CF56">
            <v>2</v>
          </cell>
          <cell r="CG56">
            <v>2</v>
          </cell>
          <cell r="CH56">
            <v>2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2</v>
          </cell>
          <cell r="CN56">
            <v>2</v>
          </cell>
          <cell r="CO56">
            <v>2</v>
          </cell>
          <cell r="CP56">
            <v>2</v>
          </cell>
          <cell r="CQ56">
            <v>2</v>
          </cell>
          <cell r="CR56">
            <v>4</v>
          </cell>
          <cell r="CS56">
            <v>12</v>
          </cell>
          <cell r="CT56">
            <v>14</v>
          </cell>
          <cell r="CU56">
            <v>20</v>
          </cell>
          <cell r="CV56">
            <v>20</v>
          </cell>
          <cell r="CW56">
            <v>20</v>
          </cell>
          <cell r="CX56">
            <v>20</v>
          </cell>
          <cell r="CY56">
            <v>20</v>
          </cell>
          <cell r="CZ56">
            <v>33</v>
          </cell>
          <cell r="DA56">
            <v>44</v>
          </cell>
          <cell r="DB56">
            <v>56</v>
          </cell>
          <cell r="DC56">
            <v>66</v>
          </cell>
          <cell r="DD56">
            <v>66</v>
          </cell>
          <cell r="DE56">
            <v>66</v>
          </cell>
          <cell r="DF56">
            <v>41</v>
          </cell>
          <cell r="DG56">
            <v>24</v>
          </cell>
          <cell r="DI56">
            <v>292.857142857143</v>
          </cell>
          <cell r="DJ56">
            <v>108.428571428571</v>
          </cell>
          <cell r="DK56">
            <v>67.428571428571402</v>
          </cell>
          <cell r="DL56">
            <v>20.428571428571399</v>
          </cell>
          <cell r="DM56">
            <v>5.4285714285714297</v>
          </cell>
          <cell r="DN56">
            <v>2.4285714285714302</v>
          </cell>
          <cell r="DO56">
            <v>7</v>
          </cell>
          <cell r="DP56">
            <v>1</v>
          </cell>
          <cell r="DQ56">
            <v>21</v>
          </cell>
          <cell r="DR56">
            <v>132.28571428571399</v>
          </cell>
          <cell r="DS56">
            <v>246.57142857142901</v>
          </cell>
          <cell r="DT56">
            <v>313.57142857142901</v>
          </cell>
          <cell r="DU56">
            <v>1218.42857142857</v>
          </cell>
          <cell r="DV56">
            <v>755.51962857142905</v>
          </cell>
          <cell r="DW56">
            <v>204.94820000000001</v>
          </cell>
        </row>
        <row r="57">
          <cell r="F57" t="str">
            <v>CS20-0960</v>
          </cell>
          <cell r="G57" t="str">
            <v>ARB-</v>
          </cell>
          <cell r="H57">
            <v>0</v>
          </cell>
          <cell r="I57">
            <v>0</v>
          </cell>
          <cell r="J57">
            <v>0</v>
          </cell>
          <cell r="K57">
            <v>2</v>
          </cell>
          <cell r="L57">
            <v>1</v>
          </cell>
          <cell r="M57">
            <v>0</v>
          </cell>
          <cell r="N57">
            <v>1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 t="str">
            <v/>
          </cell>
          <cell r="AC57">
            <v>1</v>
          </cell>
          <cell r="AD57">
            <v>0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</v>
          </cell>
          <cell r="AP57">
            <v>3</v>
          </cell>
          <cell r="AQ57">
            <v>4</v>
          </cell>
          <cell r="AR57">
            <v>6</v>
          </cell>
          <cell r="AS57">
            <v>2</v>
          </cell>
          <cell r="AT57">
            <v>11</v>
          </cell>
          <cell r="AU57">
            <v>9</v>
          </cell>
          <cell r="AV57">
            <v>12</v>
          </cell>
          <cell r="AW57">
            <v>2</v>
          </cell>
          <cell r="AX57">
            <v>1</v>
          </cell>
          <cell r="AY57">
            <v>8</v>
          </cell>
          <cell r="AZ57">
            <v>21</v>
          </cell>
          <cell r="BA57">
            <v>47</v>
          </cell>
          <cell r="BB57">
            <v>88</v>
          </cell>
          <cell r="BC57">
            <v>38</v>
          </cell>
          <cell r="BD57">
            <v>9</v>
          </cell>
          <cell r="BE57">
            <v>15</v>
          </cell>
          <cell r="BF57">
            <v>6</v>
          </cell>
          <cell r="BG57">
            <v>4</v>
          </cell>
          <cell r="BH57">
            <v>3</v>
          </cell>
          <cell r="BI57">
            <v>2</v>
          </cell>
          <cell r="BJ57">
            <v>4.96</v>
          </cell>
          <cell r="BK57">
            <v>4.96</v>
          </cell>
          <cell r="BL57">
            <v>4.96</v>
          </cell>
          <cell r="BM57">
            <v>4.2</v>
          </cell>
          <cell r="BN57">
            <v>3.57</v>
          </cell>
          <cell r="BO57">
            <v>2.7195</v>
          </cell>
          <cell r="BP57">
            <v>2.7195</v>
          </cell>
          <cell r="BQ57">
            <v>1.5501149999999999</v>
          </cell>
          <cell r="BR57">
            <v>1.5501149999999999</v>
          </cell>
          <cell r="BS57">
            <v>1.5501149999999999</v>
          </cell>
          <cell r="BT57">
            <v>1.5501149999999999</v>
          </cell>
          <cell r="BU57">
            <v>0.5</v>
          </cell>
          <cell r="BV57">
            <v>0.5</v>
          </cell>
          <cell r="BW57">
            <v>0.5</v>
          </cell>
          <cell r="BX57">
            <v>0.5</v>
          </cell>
          <cell r="BY57">
            <v>0.5</v>
          </cell>
          <cell r="BZ57">
            <v>0.5</v>
          </cell>
          <cell r="CA57">
            <v>0.5</v>
          </cell>
          <cell r="CB57">
            <v>0.5</v>
          </cell>
          <cell r="CC57">
            <v>0.5</v>
          </cell>
          <cell r="CD57">
            <v>0.5</v>
          </cell>
          <cell r="CE57">
            <v>0.5</v>
          </cell>
          <cell r="CF57">
            <v>0.5</v>
          </cell>
          <cell r="CG57">
            <v>0.5</v>
          </cell>
          <cell r="CH57">
            <v>0.5</v>
          </cell>
          <cell r="CI57">
            <v>0.25</v>
          </cell>
          <cell r="CJ57">
            <v>0.25</v>
          </cell>
          <cell r="CK57">
            <v>0.25</v>
          </cell>
          <cell r="CL57">
            <v>0.25</v>
          </cell>
          <cell r="CM57">
            <v>0.5</v>
          </cell>
          <cell r="CN57">
            <v>0.5</v>
          </cell>
          <cell r="CO57">
            <v>0.5</v>
          </cell>
          <cell r="CP57">
            <v>0.5</v>
          </cell>
          <cell r="CQ57">
            <v>0.5</v>
          </cell>
          <cell r="CR57">
            <v>2</v>
          </cell>
          <cell r="CS57">
            <v>2.5</v>
          </cell>
          <cell r="CT57">
            <v>2.5</v>
          </cell>
          <cell r="CU57">
            <v>6</v>
          </cell>
          <cell r="CV57">
            <v>6</v>
          </cell>
          <cell r="CW57">
            <v>6</v>
          </cell>
          <cell r="CX57">
            <v>6</v>
          </cell>
          <cell r="CY57">
            <v>6</v>
          </cell>
          <cell r="CZ57">
            <v>11.16</v>
          </cell>
          <cell r="DA57">
            <v>13.64</v>
          </cell>
          <cell r="DB57">
            <v>18.600000000000001</v>
          </cell>
          <cell r="DC57">
            <v>21.7</v>
          </cell>
          <cell r="DD57">
            <v>21.7</v>
          </cell>
          <cell r="DE57">
            <v>21.7</v>
          </cell>
          <cell r="DF57">
            <v>17.36</v>
          </cell>
          <cell r="DG57">
            <v>10.54</v>
          </cell>
          <cell r="DI57">
            <v>2.4285714285714302</v>
          </cell>
          <cell r="DJ57">
            <v>1.5714285714285701</v>
          </cell>
          <cell r="DK57">
            <v>1</v>
          </cell>
          <cell r="DL57">
            <v>0</v>
          </cell>
          <cell r="DM57">
            <v>0.57142857142857095</v>
          </cell>
          <cell r="DN57">
            <v>1.4285714285714299</v>
          </cell>
          <cell r="DO57">
            <v>0</v>
          </cell>
          <cell r="DP57">
            <v>3.1428571428571401</v>
          </cell>
          <cell r="DQ57">
            <v>23.8571428571429</v>
          </cell>
          <cell r="DR57">
            <v>27.428571428571399</v>
          </cell>
          <cell r="DS57">
            <v>187.71428571428601</v>
          </cell>
          <cell r="DT57">
            <v>45.285714285714299</v>
          </cell>
          <cell r="DU57">
            <v>294.42857142857099</v>
          </cell>
          <cell r="DV57">
            <v>224.783745714286</v>
          </cell>
          <cell r="DW57">
            <v>45.240888571428599</v>
          </cell>
        </row>
        <row r="58">
          <cell r="F58" t="str">
            <v>CS20-0961</v>
          </cell>
          <cell r="G58" t="str">
            <v>ARB</v>
          </cell>
          <cell r="H58">
            <v>9</v>
          </cell>
          <cell r="I58">
            <v>5</v>
          </cell>
          <cell r="J58">
            <v>7</v>
          </cell>
          <cell r="K58">
            <v>5</v>
          </cell>
          <cell r="L58">
            <v>11</v>
          </cell>
          <cell r="M58">
            <v>5</v>
          </cell>
          <cell r="N58">
            <v>3</v>
          </cell>
          <cell r="O58">
            <v>3</v>
          </cell>
          <cell r="P58">
            <v>3</v>
          </cell>
          <cell r="Q58">
            <v>1</v>
          </cell>
          <cell r="R58">
            <v>0</v>
          </cell>
          <cell r="S58">
            <v>2</v>
          </cell>
          <cell r="T58">
            <v>0</v>
          </cell>
          <cell r="U58">
            <v>1</v>
          </cell>
          <cell r="V58">
            <v>1</v>
          </cell>
          <cell r="W58">
            <v>2</v>
          </cell>
          <cell r="X58">
            <v>1</v>
          </cell>
          <cell r="Y58">
            <v>2</v>
          </cell>
          <cell r="Z58">
            <v>-1</v>
          </cell>
          <cell r="AA58">
            <v>1</v>
          </cell>
          <cell r="AB58">
            <v>2</v>
          </cell>
          <cell r="AC58">
            <v>0</v>
          </cell>
          <cell r="AD58">
            <v>1</v>
          </cell>
          <cell r="AE58" t="str">
            <v/>
          </cell>
          <cell r="AF58">
            <v>0</v>
          </cell>
          <cell r="AG58">
            <v>2</v>
          </cell>
          <cell r="AH58">
            <v>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 t="str">
            <v/>
          </cell>
          <cell r="AN58">
            <v>2</v>
          </cell>
          <cell r="AO58">
            <v>1</v>
          </cell>
          <cell r="AP58">
            <v>1</v>
          </cell>
          <cell r="AQ58">
            <v>1</v>
          </cell>
          <cell r="AR58">
            <v>2</v>
          </cell>
          <cell r="AS58">
            <v>1</v>
          </cell>
          <cell r="AT58">
            <v>0</v>
          </cell>
          <cell r="AU58">
            <v>3</v>
          </cell>
          <cell r="AV58">
            <v>1</v>
          </cell>
          <cell r="AW58">
            <v>3</v>
          </cell>
          <cell r="AX58">
            <v>2</v>
          </cell>
          <cell r="AY58">
            <v>2</v>
          </cell>
          <cell r="AZ58">
            <v>1</v>
          </cell>
          <cell r="BA58">
            <v>6</v>
          </cell>
          <cell r="BB58">
            <v>9</v>
          </cell>
          <cell r="BC58">
            <v>18</v>
          </cell>
          <cell r="BD58">
            <v>6</v>
          </cell>
          <cell r="BE58">
            <v>8</v>
          </cell>
          <cell r="BF58">
            <v>8</v>
          </cell>
          <cell r="BG58">
            <v>6</v>
          </cell>
          <cell r="BH58">
            <v>6</v>
          </cell>
          <cell r="BI58">
            <v>5</v>
          </cell>
          <cell r="BJ58">
            <v>3</v>
          </cell>
          <cell r="BK58">
            <v>3</v>
          </cell>
          <cell r="BL58">
            <v>3</v>
          </cell>
          <cell r="BM58">
            <v>2.1</v>
          </cell>
          <cell r="BN58">
            <v>1.7849999999999999</v>
          </cell>
          <cell r="BO58">
            <v>1.35975</v>
          </cell>
          <cell r="BP58">
            <v>1.35975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0.5</v>
          </cell>
          <cell r="CJ58">
            <v>0.5</v>
          </cell>
          <cell r="CK58">
            <v>0.5</v>
          </cell>
          <cell r="CL58">
            <v>0.5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3</v>
          </cell>
          <cell r="CV58">
            <v>3</v>
          </cell>
          <cell r="CW58">
            <v>3</v>
          </cell>
          <cell r="CX58">
            <v>3</v>
          </cell>
          <cell r="CY58">
            <v>3</v>
          </cell>
          <cell r="CZ58">
            <v>8</v>
          </cell>
          <cell r="DA58">
            <v>6</v>
          </cell>
          <cell r="DB58">
            <v>6</v>
          </cell>
          <cell r="DC58">
            <v>8</v>
          </cell>
          <cell r="DD58">
            <v>5</v>
          </cell>
          <cell r="DE58">
            <v>2</v>
          </cell>
          <cell r="DF58">
            <v>2</v>
          </cell>
          <cell r="DG58">
            <v>5</v>
          </cell>
          <cell r="DI58">
            <v>30.714285714285701</v>
          </cell>
          <cell r="DJ58">
            <v>18.571428571428601</v>
          </cell>
          <cell r="DK58">
            <v>4.71428571428571</v>
          </cell>
          <cell r="DL58">
            <v>5.28571428571429</v>
          </cell>
          <cell r="DM58">
            <v>3.71428571428571</v>
          </cell>
          <cell r="DN58">
            <v>3</v>
          </cell>
          <cell r="DO58">
            <v>2</v>
          </cell>
          <cell r="DP58">
            <v>3.71428571428571</v>
          </cell>
          <cell r="DQ58">
            <v>4.28571428571429</v>
          </cell>
          <cell r="DR58">
            <v>9.8571428571428594</v>
          </cell>
          <cell r="DS58">
            <v>30</v>
          </cell>
          <cell r="DT58">
            <v>34</v>
          </cell>
          <cell r="DU58">
            <v>149.857142857143</v>
          </cell>
          <cell r="DV58">
            <v>112.56878571428599</v>
          </cell>
          <cell r="DW58">
            <v>40.283071428571397</v>
          </cell>
        </row>
        <row r="59">
          <cell r="F59" t="str">
            <v>CS20-1078</v>
          </cell>
          <cell r="G59" t="str">
            <v>ARB-</v>
          </cell>
          <cell r="H59">
            <v>20</v>
          </cell>
          <cell r="I59">
            <v>11</v>
          </cell>
          <cell r="J59">
            <v>3</v>
          </cell>
          <cell r="K59">
            <v>8</v>
          </cell>
          <cell r="L59">
            <v>11</v>
          </cell>
          <cell r="M59">
            <v>3</v>
          </cell>
          <cell r="N59">
            <v>4</v>
          </cell>
          <cell r="O59">
            <v>5</v>
          </cell>
          <cell r="P59">
            <v>1</v>
          </cell>
          <cell r="Q59">
            <v>2</v>
          </cell>
          <cell r="R59">
            <v>1</v>
          </cell>
          <cell r="S59">
            <v>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</v>
          </cell>
          <cell r="Y59">
            <v>0</v>
          </cell>
          <cell r="Z59">
            <v>1</v>
          </cell>
          <cell r="AA59">
            <v>0</v>
          </cell>
          <cell r="AB59">
            <v>2</v>
          </cell>
          <cell r="AC59">
            <v>0</v>
          </cell>
          <cell r="AD59">
            <v>0</v>
          </cell>
          <cell r="AE59">
            <v>6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3</v>
          </cell>
          <cell r="AQ59">
            <v>4</v>
          </cell>
          <cell r="AR59">
            <v>7</v>
          </cell>
          <cell r="AS59">
            <v>12</v>
          </cell>
          <cell r="AT59">
            <v>11</v>
          </cell>
          <cell r="AU59">
            <v>15</v>
          </cell>
          <cell r="AV59">
            <v>27</v>
          </cell>
          <cell r="AW59">
            <v>38</v>
          </cell>
          <cell r="AX59">
            <v>41</v>
          </cell>
          <cell r="AY59">
            <v>34</v>
          </cell>
          <cell r="AZ59">
            <v>59</v>
          </cell>
          <cell r="BA59">
            <v>92</v>
          </cell>
          <cell r="BB59">
            <v>101</v>
          </cell>
          <cell r="BC59">
            <v>99</v>
          </cell>
          <cell r="BD59">
            <v>44</v>
          </cell>
          <cell r="BE59">
            <v>82</v>
          </cell>
          <cell r="BF59">
            <v>65</v>
          </cell>
          <cell r="BG59">
            <v>20</v>
          </cell>
          <cell r="BH59">
            <v>15</v>
          </cell>
          <cell r="BI59">
            <v>7</v>
          </cell>
          <cell r="BJ59">
            <v>21.6</v>
          </cell>
          <cell r="BK59">
            <v>21.6</v>
          </cell>
          <cell r="BL59">
            <v>15</v>
          </cell>
          <cell r="BM59">
            <v>10.5</v>
          </cell>
          <cell r="BN59">
            <v>8.9250000000000007</v>
          </cell>
          <cell r="BO59">
            <v>6.7987500000000001</v>
          </cell>
          <cell r="BP59">
            <v>6.7987500000000001</v>
          </cell>
          <cell r="BQ59">
            <v>3.8752875000000002</v>
          </cell>
          <cell r="BR59">
            <v>3.8752875000000002</v>
          </cell>
          <cell r="BS59">
            <v>3.8752875000000002</v>
          </cell>
          <cell r="BT59">
            <v>3.8752875000000002</v>
          </cell>
          <cell r="BU59">
            <v>4.5</v>
          </cell>
          <cell r="BV59">
            <v>4.5</v>
          </cell>
          <cell r="BW59">
            <v>4.5</v>
          </cell>
          <cell r="BX59">
            <v>4.5</v>
          </cell>
          <cell r="BY59">
            <v>4.5</v>
          </cell>
          <cell r="BZ59">
            <v>4.5</v>
          </cell>
          <cell r="CA59">
            <v>4.5</v>
          </cell>
          <cell r="CB59">
            <v>4.5</v>
          </cell>
          <cell r="CC59">
            <v>4.5</v>
          </cell>
          <cell r="CD59">
            <v>4.5</v>
          </cell>
          <cell r="CE59">
            <v>4.5</v>
          </cell>
          <cell r="CF59">
            <v>4.5</v>
          </cell>
          <cell r="CG59">
            <v>4.5</v>
          </cell>
          <cell r="CH59">
            <v>4.5</v>
          </cell>
          <cell r="CI59">
            <v>2.25</v>
          </cell>
          <cell r="CJ59">
            <v>2.25</v>
          </cell>
          <cell r="CK59">
            <v>2.25</v>
          </cell>
          <cell r="CL59">
            <v>2.25</v>
          </cell>
          <cell r="CM59">
            <v>4.5</v>
          </cell>
          <cell r="CN59">
            <v>4.5</v>
          </cell>
          <cell r="CO59">
            <v>4.5</v>
          </cell>
          <cell r="CP59">
            <v>4.5</v>
          </cell>
          <cell r="CQ59">
            <v>3</v>
          </cell>
          <cell r="CR59">
            <v>4.5</v>
          </cell>
          <cell r="CS59">
            <v>9</v>
          </cell>
          <cell r="CT59">
            <v>9</v>
          </cell>
          <cell r="CU59">
            <v>15</v>
          </cell>
          <cell r="CV59">
            <v>15</v>
          </cell>
          <cell r="CW59">
            <v>15</v>
          </cell>
          <cell r="CX59">
            <v>15</v>
          </cell>
          <cell r="CY59">
            <v>46.8</v>
          </cell>
          <cell r="CZ59">
            <v>55.8</v>
          </cell>
          <cell r="DA59">
            <v>61.2</v>
          </cell>
          <cell r="DB59">
            <v>64.8</v>
          </cell>
          <cell r="DC59">
            <v>100.8</v>
          </cell>
          <cell r="DD59">
            <v>63</v>
          </cell>
          <cell r="DE59">
            <v>36</v>
          </cell>
          <cell r="DF59">
            <v>21.6</v>
          </cell>
          <cell r="DG59">
            <v>9</v>
          </cell>
          <cell r="DI59">
            <v>46.714285714285701</v>
          </cell>
          <cell r="DJ59">
            <v>18.714285714285701</v>
          </cell>
          <cell r="DK59">
            <v>4.5714285714285703</v>
          </cell>
          <cell r="DL59">
            <v>1</v>
          </cell>
          <cell r="DM59">
            <v>3</v>
          </cell>
          <cell r="DN59">
            <v>6</v>
          </cell>
          <cell r="DO59">
            <v>0</v>
          </cell>
          <cell r="DP59">
            <v>2.1428571428571401</v>
          </cell>
          <cell r="DQ59">
            <v>34.857142857142897</v>
          </cell>
          <cell r="DR59">
            <v>135.57142857142901</v>
          </cell>
          <cell r="DS59">
            <v>342.142857142857</v>
          </cell>
          <cell r="DT59">
            <v>241.42857142857099</v>
          </cell>
          <cell r="DU59">
            <v>836.142857142857</v>
          </cell>
          <cell r="DV59">
            <v>768.04507857142903</v>
          </cell>
          <cell r="DW59">
            <v>172.75936428571401</v>
          </cell>
        </row>
        <row r="60">
          <cell r="F60" t="str">
            <v>CS20-1079</v>
          </cell>
          <cell r="G60" t="str">
            <v>ARB-</v>
          </cell>
          <cell r="H60">
            <v>30</v>
          </cell>
          <cell r="I60">
            <v>23</v>
          </cell>
          <cell r="J60">
            <v>19</v>
          </cell>
          <cell r="K60">
            <v>9</v>
          </cell>
          <cell r="L60">
            <v>10</v>
          </cell>
          <cell r="M60">
            <v>12</v>
          </cell>
          <cell r="N60">
            <v>2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>
            <v>0</v>
          </cell>
          <cell r="U60">
            <v>1</v>
          </cell>
          <cell r="V60">
            <v>3</v>
          </cell>
          <cell r="W60">
            <v>1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</v>
          </cell>
          <cell r="AF60">
            <v>1</v>
          </cell>
          <cell r="AG60">
            <v>0</v>
          </cell>
          <cell r="AH60">
            <v>2</v>
          </cell>
          <cell r="AI60">
            <v>3</v>
          </cell>
          <cell r="AJ60">
            <v>1</v>
          </cell>
          <cell r="AK60">
            <v>4</v>
          </cell>
          <cell r="AL60">
            <v>1</v>
          </cell>
          <cell r="AM60">
            <v>0</v>
          </cell>
          <cell r="AN60">
            <v>3</v>
          </cell>
          <cell r="AO60">
            <v>1</v>
          </cell>
          <cell r="AP60">
            <v>7</v>
          </cell>
          <cell r="AQ60">
            <v>10</v>
          </cell>
          <cell r="AR60">
            <v>15</v>
          </cell>
          <cell r="AS60">
            <v>8</v>
          </cell>
          <cell r="AT60">
            <v>22</v>
          </cell>
          <cell r="AU60">
            <v>44</v>
          </cell>
          <cell r="AV60">
            <v>80</v>
          </cell>
          <cell r="AW60">
            <v>106</v>
          </cell>
          <cell r="AX60">
            <v>100</v>
          </cell>
          <cell r="AY60">
            <v>147</v>
          </cell>
          <cell r="AZ60">
            <v>228</v>
          </cell>
          <cell r="BA60">
            <v>286</v>
          </cell>
          <cell r="BB60">
            <v>206</v>
          </cell>
          <cell r="BC60">
            <v>238</v>
          </cell>
          <cell r="BD60">
            <v>251</v>
          </cell>
          <cell r="BE60">
            <v>267</v>
          </cell>
          <cell r="BF60">
            <v>83</v>
          </cell>
          <cell r="BG60">
            <v>57</v>
          </cell>
          <cell r="BH60">
            <v>44</v>
          </cell>
          <cell r="BI60">
            <v>33</v>
          </cell>
          <cell r="BJ60">
            <v>38</v>
          </cell>
          <cell r="BK60">
            <v>38</v>
          </cell>
          <cell r="BL60">
            <v>32</v>
          </cell>
          <cell r="BM60">
            <v>21</v>
          </cell>
          <cell r="BN60">
            <v>17.850000000000001</v>
          </cell>
          <cell r="BO60">
            <v>13.5975</v>
          </cell>
          <cell r="BP60">
            <v>13.5975</v>
          </cell>
          <cell r="BQ60">
            <v>7.7505750000000004</v>
          </cell>
          <cell r="BR60">
            <v>7.7505750000000004</v>
          </cell>
          <cell r="BS60">
            <v>7.7505750000000004</v>
          </cell>
          <cell r="BT60">
            <v>7.7505750000000004</v>
          </cell>
          <cell r="BU60">
            <v>3</v>
          </cell>
          <cell r="BV60">
            <v>3</v>
          </cell>
          <cell r="BW60">
            <v>3</v>
          </cell>
          <cell r="BX60">
            <v>3</v>
          </cell>
          <cell r="BY60">
            <v>3</v>
          </cell>
          <cell r="BZ60">
            <v>3</v>
          </cell>
          <cell r="CA60">
            <v>3</v>
          </cell>
          <cell r="CB60">
            <v>3</v>
          </cell>
          <cell r="CC60">
            <v>3</v>
          </cell>
          <cell r="CD60">
            <v>3</v>
          </cell>
          <cell r="CE60">
            <v>3</v>
          </cell>
          <cell r="CF60">
            <v>3</v>
          </cell>
          <cell r="CG60">
            <v>3</v>
          </cell>
          <cell r="CH60">
            <v>3</v>
          </cell>
          <cell r="CI60">
            <v>1.5</v>
          </cell>
          <cell r="CJ60">
            <v>1.5</v>
          </cell>
          <cell r="CK60">
            <v>1.5</v>
          </cell>
          <cell r="CL60">
            <v>1.5</v>
          </cell>
          <cell r="CM60">
            <v>3</v>
          </cell>
          <cell r="CN60">
            <v>3</v>
          </cell>
          <cell r="CO60">
            <v>3</v>
          </cell>
          <cell r="CP60">
            <v>3</v>
          </cell>
          <cell r="CQ60">
            <v>9</v>
          </cell>
          <cell r="CR60">
            <v>15</v>
          </cell>
          <cell r="CS60">
            <v>15</v>
          </cell>
          <cell r="CT60">
            <v>15</v>
          </cell>
          <cell r="CU60">
            <v>30</v>
          </cell>
          <cell r="CV60">
            <v>30</v>
          </cell>
          <cell r="CW60">
            <v>30</v>
          </cell>
          <cell r="CX60">
            <v>30</v>
          </cell>
          <cell r="CY60">
            <v>55.2</v>
          </cell>
          <cell r="CZ60">
            <v>102.4</v>
          </cell>
          <cell r="DA60">
            <v>76.8</v>
          </cell>
          <cell r="DB60">
            <v>160</v>
          </cell>
          <cell r="DC60">
            <v>169.6</v>
          </cell>
          <cell r="DD60">
            <v>169.6</v>
          </cell>
          <cell r="DE60">
            <v>169.6</v>
          </cell>
          <cell r="DF60">
            <v>99.2</v>
          </cell>
          <cell r="DG60">
            <v>60.8</v>
          </cell>
          <cell r="DI60">
            <v>85.285714285714306</v>
          </cell>
          <cell r="DJ60">
            <v>20.714285714285701</v>
          </cell>
          <cell r="DK60">
            <v>1</v>
          </cell>
          <cell r="DL60">
            <v>6</v>
          </cell>
          <cell r="DM60">
            <v>0</v>
          </cell>
          <cell r="DN60">
            <v>3</v>
          </cell>
          <cell r="DO60">
            <v>10.285714285714301</v>
          </cell>
          <cell r="DP60">
            <v>9.7142857142857206</v>
          </cell>
          <cell r="DQ60">
            <v>57</v>
          </cell>
          <cell r="DR60">
            <v>393</v>
          </cell>
          <cell r="DS60">
            <v>974</v>
          </cell>
          <cell r="DT60">
            <v>732.28571428571399</v>
          </cell>
          <cell r="DU60">
            <v>2292.2857142857101</v>
          </cell>
          <cell r="DV60">
            <v>1589.5330142857099</v>
          </cell>
          <cell r="DW60">
            <v>318.475871428571</v>
          </cell>
        </row>
        <row r="61">
          <cell r="F61" t="str">
            <v>CS20-1080</v>
          </cell>
          <cell r="G61" t="str">
            <v>ARA</v>
          </cell>
          <cell r="H61">
            <v>20</v>
          </cell>
          <cell r="I61">
            <v>1</v>
          </cell>
          <cell r="J61">
            <v>1</v>
          </cell>
          <cell r="K61">
            <v>0</v>
          </cell>
          <cell r="L61">
            <v>3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</v>
          </cell>
          <cell r="X61">
            <v>0</v>
          </cell>
          <cell r="Y61">
            <v>0</v>
          </cell>
          <cell r="Z61">
            <v>0</v>
          </cell>
          <cell r="AA61">
            <v>3</v>
          </cell>
          <cell r="AB61">
            <v>0</v>
          </cell>
          <cell r="AC61">
            <v>0</v>
          </cell>
          <cell r="AD61">
            <v>0</v>
          </cell>
          <cell r="AE61">
            <v>1</v>
          </cell>
          <cell r="AF61">
            <v>0</v>
          </cell>
          <cell r="AG61">
            <v>1</v>
          </cell>
          <cell r="AH61">
            <v>5</v>
          </cell>
          <cell r="AI61">
            <v>2</v>
          </cell>
          <cell r="AJ61">
            <v>2</v>
          </cell>
          <cell r="AK61">
            <v>4</v>
          </cell>
          <cell r="AL61">
            <v>3</v>
          </cell>
          <cell r="AM61">
            <v>1</v>
          </cell>
          <cell r="AN61">
            <v>0</v>
          </cell>
          <cell r="AO61">
            <v>4</v>
          </cell>
          <cell r="AP61">
            <v>5</v>
          </cell>
          <cell r="AQ61">
            <v>7</v>
          </cell>
          <cell r="AR61">
            <v>10</v>
          </cell>
          <cell r="AS61">
            <v>15</v>
          </cell>
          <cell r="AT61">
            <v>27</v>
          </cell>
          <cell r="AU61">
            <v>47</v>
          </cell>
          <cell r="AV61">
            <v>76</v>
          </cell>
          <cell r="AW61">
            <v>71</v>
          </cell>
          <cell r="AX61">
            <v>50</v>
          </cell>
          <cell r="AY61">
            <v>49</v>
          </cell>
          <cell r="AZ61">
            <v>118</v>
          </cell>
          <cell r="BA61">
            <v>263</v>
          </cell>
          <cell r="BB61">
            <v>234</v>
          </cell>
          <cell r="BC61">
            <v>245</v>
          </cell>
          <cell r="BD61">
            <v>191</v>
          </cell>
          <cell r="BE61">
            <v>132</v>
          </cell>
          <cell r="BF61">
            <v>88</v>
          </cell>
          <cell r="BG61">
            <v>41</v>
          </cell>
          <cell r="BH61">
            <v>27</v>
          </cell>
          <cell r="BI61">
            <v>18</v>
          </cell>
          <cell r="BJ61">
            <v>18</v>
          </cell>
          <cell r="BK61">
            <v>18</v>
          </cell>
          <cell r="BL61">
            <v>18</v>
          </cell>
          <cell r="BM61">
            <v>12.6</v>
          </cell>
          <cell r="BN61">
            <v>10.71</v>
          </cell>
          <cell r="BO61">
            <v>8.1585000000000001</v>
          </cell>
          <cell r="BP61">
            <v>8.1585000000000001</v>
          </cell>
          <cell r="BQ61">
            <v>4.6503449999999997</v>
          </cell>
          <cell r="BR61">
            <v>4.6503449999999997</v>
          </cell>
          <cell r="BS61">
            <v>4.6503449999999997</v>
          </cell>
          <cell r="BT61">
            <v>4.6503449999999997</v>
          </cell>
          <cell r="BU61">
            <v>3</v>
          </cell>
          <cell r="BV61">
            <v>3</v>
          </cell>
          <cell r="BW61">
            <v>3</v>
          </cell>
          <cell r="BX61">
            <v>3</v>
          </cell>
          <cell r="BY61">
            <v>3</v>
          </cell>
          <cell r="BZ61">
            <v>3</v>
          </cell>
          <cell r="CA61">
            <v>3</v>
          </cell>
          <cell r="CB61">
            <v>3</v>
          </cell>
          <cell r="CC61">
            <v>3</v>
          </cell>
          <cell r="CD61">
            <v>3</v>
          </cell>
          <cell r="CE61">
            <v>3</v>
          </cell>
          <cell r="CF61">
            <v>3</v>
          </cell>
          <cell r="CG61">
            <v>3</v>
          </cell>
          <cell r="CH61">
            <v>3</v>
          </cell>
          <cell r="CI61">
            <v>1.5</v>
          </cell>
          <cell r="CJ61">
            <v>1.5</v>
          </cell>
          <cell r="CK61">
            <v>1.5</v>
          </cell>
          <cell r="CL61">
            <v>1.5</v>
          </cell>
          <cell r="CM61">
            <v>3</v>
          </cell>
          <cell r="CN61">
            <v>3</v>
          </cell>
          <cell r="CO61">
            <v>3</v>
          </cell>
          <cell r="CP61">
            <v>3</v>
          </cell>
          <cell r="CQ61">
            <v>6</v>
          </cell>
          <cell r="CR61">
            <v>6</v>
          </cell>
          <cell r="CS61">
            <v>12</v>
          </cell>
          <cell r="CT61">
            <v>15</v>
          </cell>
          <cell r="CU61">
            <v>30</v>
          </cell>
          <cell r="CV61">
            <v>30</v>
          </cell>
          <cell r="CW61">
            <v>30</v>
          </cell>
          <cell r="CX61">
            <v>30</v>
          </cell>
          <cell r="CY61">
            <v>99</v>
          </cell>
          <cell r="CZ61">
            <v>132</v>
          </cell>
          <cell r="DA61">
            <v>141</v>
          </cell>
          <cell r="DB61">
            <v>150</v>
          </cell>
          <cell r="DC61">
            <v>141</v>
          </cell>
          <cell r="DD61">
            <v>123</v>
          </cell>
          <cell r="DE61">
            <v>123</v>
          </cell>
          <cell r="DF61">
            <v>75</v>
          </cell>
          <cell r="DG61">
            <v>45</v>
          </cell>
          <cell r="DI61">
            <v>23.285714285714299</v>
          </cell>
          <cell r="DJ61">
            <v>2.71428571428571</v>
          </cell>
          <cell r="DK61">
            <v>1</v>
          </cell>
          <cell r="DL61">
            <v>2</v>
          </cell>
          <cell r="DM61">
            <v>3</v>
          </cell>
          <cell r="DN61">
            <v>2</v>
          </cell>
          <cell r="DO61">
            <v>13.8571428571429</v>
          </cell>
          <cell r="DP61">
            <v>10.714285714285699</v>
          </cell>
          <cell r="DQ61">
            <v>60.428571428571402</v>
          </cell>
          <cell r="DR61">
            <v>265</v>
          </cell>
          <cell r="DS61">
            <v>818</v>
          </cell>
          <cell r="DT61">
            <v>525.857142857143</v>
          </cell>
          <cell r="DU61">
            <v>1727.8571428571399</v>
          </cell>
          <cell r="DV61">
            <v>1221.8571428571399</v>
          </cell>
          <cell r="DW61">
            <v>189.15695142857101</v>
          </cell>
        </row>
        <row r="62">
          <cell r="F62" t="str">
            <v>CS20-1081</v>
          </cell>
          <cell r="G62" t="str">
            <v>ARB</v>
          </cell>
          <cell r="H62">
            <v>28</v>
          </cell>
          <cell r="I62">
            <v>16</v>
          </cell>
          <cell r="J62">
            <v>10</v>
          </cell>
          <cell r="K62">
            <v>17</v>
          </cell>
          <cell r="L62">
            <v>9</v>
          </cell>
          <cell r="M62">
            <v>3</v>
          </cell>
          <cell r="N62">
            <v>8</v>
          </cell>
          <cell r="O62">
            <v>6</v>
          </cell>
          <cell r="P62">
            <v>6</v>
          </cell>
          <cell r="Q62">
            <v>0</v>
          </cell>
          <cell r="R62">
            <v>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</v>
          </cell>
          <cell r="X62">
            <v>3</v>
          </cell>
          <cell r="Y62">
            <v>17</v>
          </cell>
          <cell r="Z62">
            <v>6</v>
          </cell>
          <cell r="AA62">
            <v>9</v>
          </cell>
          <cell r="AB62">
            <v>8</v>
          </cell>
          <cell r="AC62">
            <v>5</v>
          </cell>
          <cell r="AD62">
            <v>4</v>
          </cell>
          <cell r="AE62">
            <v>15</v>
          </cell>
          <cell r="AF62">
            <v>1</v>
          </cell>
          <cell r="AG62">
            <v>2</v>
          </cell>
          <cell r="AH62">
            <v>3</v>
          </cell>
          <cell r="AI62">
            <v>6</v>
          </cell>
          <cell r="AJ62">
            <v>2</v>
          </cell>
          <cell r="AK62">
            <v>4</v>
          </cell>
          <cell r="AL62">
            <v>0</v>
          </cell>
          <cell r="AM62">
            <v>4</v>
          </cell>
          <cell r="AN62">
            <v>4</v>
          </cell>
          <cell r="AO62">
            <v>2</v>
          </cell>
          <cell r="AP62">
            <v>7</v>
          </cell>
          <cell r="AQ62">
            <v>13</v>
          </cell>
          <cell r="AR62">
            <v>19</v>
          </cell>
          <cell r="AS62">
            <v>13</v>
          </cell>
          <cell r="AT62">
            <v>9</v>
          </cell>
          <cell r="AU62">
            <v>8</v>
          </cell>
          <cell r="AV62">
            <v>1</v>
          </cell>
          <cell r="AW62">
            <v>6</v>
          </cell>
          <cell r="AX62">
            <v>7</v>
          </cell>
          <cell r="AY62">
            <v>13</v>
          </cell>
          <cell r="AZ62">
            <v>12</v>
          </cell>
          <cell r="BA62">
            <v>11</v>
          </cell>
          <cell r="BB62">
            <v>9</v>
          </cell>
          <cell r="BC62">
            <v>8</v>
          </cell>
          <cell r="BD62">
            <v>4</v>
          </cell>
          <cell r="BE62">
            <v>22</v>
          </cell>
          <cell r="BF62">
            <v>2</v>
          </cell>
          <cell r="BG62">
            <v>4</v>
          </cell>
          <cell r="BH62">
            <v>8</v>
          </cell>
          <cell r="BI62">
            <v>2</v>
          </cell>
          <cell r="BJ62">
            <v>5</v>
          </cell>
          <cell r="BK62">
            <v>5</v>
          </cell>
          <cell r="BL62">
            <v>4</v>
          </cell>
          <cell r="BM62">
            <v>3.5</v>
          </cell>
          <cell r="BN62">
            <v>3</v>
          </cell>
          <cell r="BO62">
            <v>3</v>
          </cell>
          <cell r="BP62">
            <v>3</v>
          </cell>
          <cell r="BQ62">
            <v>3</v>
          </cell>
          <cell r="BR62">
            <v>3</v>
          </cell>
          <cell r="BS62">
            <v>3</v>
          </cell>
          <cell r="BT62">
            <v>3</v>
          </cell>
          <cell r="BU62">
            <v>3</v>
          </cell>
          <cell r="BV62">
            <v>3</v>
          </cell>
          <cell r="BW62">
            <v>3</v>
          </cell>
          <cell r="BX62">
            <v>3</v>
          </cell>
          <cell r="BY62">
            <v>3</v>
          </cell>
          <cell r="BZ62">
            <v>3</v>
          </cell>
          <cell r="CA62">
            <v>3</v>
          </cell>
          <cell r="CB62">
            <v>3</v>
          </cell>
          <cell r="CC62">
            <v>3</v>
          </cell>
          <cell r="CD62">
            <v>3</v>
          </cell>
          <cell r="CE62">
            <v>3</v>
          </cell>
          <cell r="CF62">
            <v>3</v>
          </cell>
          <cell r="CG62">
            <v>3</v>
          </cell>
          <cell r="CH62">
            <v>3</v>
          </cell>
          <cell r="CI62">
            <v>1.5</v>
          </cell>
          <cell r="CJ62">
            <v>1.5</v>
          </cell>
          <cell r="CK62">
            <v>1.5</v>
          </cell>
          <cell r="CL62">
            <v>1.5</v>
          </cell>
          <cell r="CM62">
            <v>3</v>
          </cell>
          <cell r="CN62">
            <v>3</v>
          </cell>
          <cell r="CO62">
            <v>3</v>
          </cell>
          <cell r="CP62">
            <v>3</v>
          </cell>
          <cell r="CQ62">
            <v>1</v>
          </cell>
          <cell r="CR62">
            <v>2</v>
          </cell>
          <cell r="CS62">
            <v>1</v>
          </cell>
          <cell r="CT62">
            <v>3</v>
          </cell>
          <cell r="CU62">
            <v>5</v>
          </cell>
          <cell r="CV62">
            <v>5</v>
          </cell>
          <cell r="CW62">
            <v>5</v>
          </cell>
          <cell r="CX62">
            <v>5</v>
          </cell>
          <cell r="CY62">
            <v>5</v>
          </cell>
          <cell r="CZ62">
            <v>14</v>
          </cell>
          <cell r="DA62">
            <v>18</v>
          </cell>
          <cell r="DB62">
            <v>26</v>
          </cell>
          <cell r="DC62">
            <v>28</v>
          </cell>
          <cell r="DD62">
            <v>19</v>
          </cell>
          <cell r="DE62">
            <v>16</v>
          </cell>
          <cell r="DF62">
            <v>15</v>
          </cell>
          <cell r="DG62">
            <v>9</v>
          </cell>
          <cell r="DI62">
            <v>74.857142857142904</v>
          </cell>
          <cell r="DJ62">
            <v>24.714285714285701</v>
          </cell>
          <cell r="DK62">
            <v>4.4285714285714297</v>
          </cell>
          <cell r="DL62">
            <v>7.4285714285714297</v>
          </cell>
          <cell r="DM62">
            <v>40.428571428571402</v>
          </cell>
          <cell r="DN62">
            <v>24.1428571428571</v>
          </cell>
          <cell r="DO62">
            <v>15</v>
          </cell>
          <cell r="DP62">
            <v>15</v>
          </cell>
          <cell r="DQ62">
            <v>56</v>
          </cell>
          <cell r="DR62">
            <v>27.571428571428601</v>
          </cell>
          <cell r="DS62">
            <v>45.142857142857103</v>
          </cell>
          <cell r="DT62">
            <v>35.428571428571402</v>
          </cell>
          <cell r="DU62">
            <v>370.142857142857</v>
          </cell>
          <cell r="DV62">
            <v>286.78571428571399</v>
          </cell>
          <cell r="DW62">
            <v>75.928571428571402</v>
          </cell>
        </row>
        <row r="63">
          <cell r="F63" t="str">
            <v>CS20-1082</v>
          </cell>
          <cell r="G63" t="str">
            <v>ARB</v>
          </cell>
          <cell r="H63">
            <v>8</v>
          </cell>
          <cell r="I63">
            <v>5</v>
          </cell>
          <cell r="J63">
            <v>0</v>
          </cell>
          <cell r="K63">
            <v>0</v>
          </cell>
          <cell r="L63">
            <v>7</v>
          </cell>
          <cell r="M63">
            <v>5</v>
          </cell>
          <cell r="N63">
            <v>0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0</v>
          </cell>
          <cell r="T63">
            <v>0</v>
          </cell>
          <cell r="U63">
            <v>0</v>
          </cell>
          <cell r="V63">
            <v>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/>
          </cell>
          <cell r="AE63" t="str">
            <v/>
          </cell>
          <cell r="AF63">
            <v>0</v>
          </cell>
          <cell r="AG63">
            <v>4</v>
          </cell>
          <cell r="AH63">
            <v>0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</v>
          </cell>
          <cell r="AP63">
            <v>3</v>
          </cell>
          <cell r="AQ63">
            <v>6</v>
          </cell>
          <cell r="AR63">
            <v>4</v>
          </cell>
          <cell r="AS63">
            <v>3</v>
          </cell>
          <cell r="AT63">
            <v>6</v>
          </cell>
          <cell r="AU63">
            <v>17</v>
          </cell>
          <cell r="AV63">
            <v>23</v>
          </cell>
          <cell r="AW63">
            <v>14</v>
          </cell>
          <cell r="AX63">
            <v>28</v>
          </cell>
          <cell r="AY63">
            <v>34</v>
          </cell>
          <cell r="AZ63">
            <v>39</v>
          </cell>
          <cell r="BA63">
            <v>50</v>
          </cell>
          <cell r="BB63">
            <v>52</v>
          </cell>
          <cell r="BC63">
            <v>49</v>
          </cell>
          <cell r="BD63">
            <v>62</v>
          </cell>
          <cell r="BE63">
            <v>61</v>
          </cell>
          <cell r="BF63">
            <v>38</v>
          </cell>
          <cell r="BG63">
            <v>8</v>
          </cell>
          <cell r="BH63">
            <v>19</v>
          </cell>
          <cell r="BI63">
            <v>12</v>
          </cell>
          <cell r="BJ63">
            <v>13.5</v>
          </cell>
          <cell r="BK63">
            <v>13.5</v>
          </cell>
          <cell r="BL63">
            <v>8.2462499999999999</v>
          </cell>
          <cell r="BM63">
            <v>7.6965000000000003</v>
          </cell>
          <cell r="BN63">
            <v>6.5420249999999998</v>
          </cell>
          <cell r="BO63">
            <v>4.9834837500000004</v>
          </cell>
          <cell r="BP63">
            <v>4.9834837500000004</v>
          </cell>
          <cell r="BQ63">
            <v>2.8405857375000001</v>
          </cell>
          <cell r="BR63">
            <v>2.8405857375000001</v>
          </cell>
          <cell r="BS63">
            <v>2.8405857375000001</v>
          </cell>
          <cell r="BT63">
            <v>2.8405857375000001</v>
          </cell>
          <cell r="BU63">
            <v>2.1989999999999998</v>
          </cell>
          <cell r="BV63">
            <v>2.1989999999999998</v>
          </cell>
          <cell r="BW63">
            <v>2.1989999999999998</v>
          </cell>
          <cell r="BX63">
            <v>2.1989999999999998</v>
          </cell>
          <cell r="BY63">
            <v>2.1989999999999998</v>
          </cell>
          <cell r="BZ63">
            <v>2.1989999999999998</v>
          </cell>
          <cell r="CA63">
            <v>2.1989999999999998</v>
          </cell>
          <cell r="CB63">
            <v>2.1989999999999998</v>
          </cell>
          <cell r="CC63">
            <v>2.1989999999999998</v>
          </cell>
          <cell r="CD63">
            <v>2.1989999999999998</v>
          </cell>
          <cell r="CE63">
            <v>2.1989999999999998</v>
          </cell>
          <cell r="CF63">
            <v>2.1989999999999998</v>
          </cell>
          <cell r="CG63">
            <v>2.1989999999999998</v>
          </cell>
          <cell r="CH63">
            <v>2.1989999999999998</v>
          </cell>
          <cell r="CI63">
            <v>1.0994999999999999</v>
          </cell>
          <cell r="CJ63">
            <v>1.0994999999999999</v>
          </cell>
          <cell r="CK63">
            <v>1.0994999999999999</v>
          </cell>
          <cell r="CL63">
            <v>1.0994999999999999</v>
          </cell>
          <cell r="CM63">
            <v>2.1989999999999998</v>
          </cell>
          <cell r="CN63">
            <v>2.1989999999999998</v>
          </cell>
          <cell r="CO63">
            <v>2.1989999999999998</v>
          </cell>
          <cell r="CP63">
            <v>2.1989999999999998</v>
          </cell>
          <cell r="CQ63">
            <v>2.1989999999999998</v>
          </cell>
          <cell r="CR63">
            <v>6.5970000000000004</v>
          </cell>
          <cell r="CS63">
            <v>6.5970000000000004</v>
          </cell>
          <cell r="CT63">
            <v>7.6965000000000003</v>
          </cell>
          <cell r="CU63">
            <v>10.994999999999999</v>
          </cell>
          <cell r="CV63">
            <v>10.994999999999999</v>
          </cell>
          <cell r="CW63">
            <v>10.994999999999999</v>
          </cell>
          <cell r="CX63">
            <v>10.994999999999999</v>
          </cell>
          <cell r="CY63">
            <v>19.5</v>
          </cell>
          <cell r="CZ63">
            <v>17.25</v>
          </cell>
          <cell r="DA63">
            <v>15</v>
          </cell>
          <cell r="DB63">
            <v>60</v>
          </cell>
          <cell r="DC63">
            <v>49.5</v>
          </cell>
          <cell r="DD63">
            <v>60</v>
          </cell>
          <cell r="DE63">
            <v>73.5</v>
          </cell>
          <cell r="DF63">
            <v>39.75</v>
          </cell>
          <cell r="DG63">
            <v>24</v>
          </cell>
          <cell r="DI63">
            <v>16</v>
          </cell>
          <cell r="DJ63">
            <v>10.4285714285714</v>
          </cell>
          <cell r="DK63">
            <v>2.5714285714285698</v>
          </cell>
          <cell r="DL63">
            <v>1</v>
          </cell>
          <cell r="DM63">
            <v>0</v>
          </cell>
          <cell r="DN63">
            <v>4</v>
          </cell>
          <cell r="DO63">
            <v>1</v>
          </cell>
          <cell r="DP63">
            <v>3.1428571428571401</v>
          </cell>
          <cell r="DQ63">
            <v>19.8571428571429</v>
          </cell>
          <cell r="DR63">
            <v>96.571428571428598</v>
          </cell>
          <cell r="DS63">
            <v>195.42857142857099</v>
          </cell>
          <cell r="DT63">
            <v>185.71428571428601</v>
          </cell>
          <cell r="DU63">
            <v>535.71428571428601</v>
          </cell>
          <cell r="DV63">
            <v>574.01416580714294</v>
          </cell>
          <cell r="DW63">
            <v>123.627380092857</v>
          </cell>
        </row>
        <row r="64">
          <cell r="F64" t="str">
            <v>CS20-1083</v>
          </cell>
          <cell r="G64" t="str">
            <v>ARB</v>
          </cell>
          <cell r="H64">
            <v>8</v>
          </cell>
          <cell r="I64">
            <v>8</v>
          </cell>
          <cell r="J64">
            <v>25</v>
          </cell>
          <cell r="K64">
            <v>12</v>
          </cell>
          <cell r="L64">
            <v>10</v>
          </cell>
          <cell r="M64">
            <v>7</v>
          </cell>
          <cell r="N64">
            <v>14</v>
          </cell>
          <cell r="O64">
            <v>4</v>
          </cell>
          <cell r="P64">
            <v>5</v>
          </cell>
          <cell r="Q64">
            <v>4</v>
          </cell>
          <cell r="R64">
            <v>6</v>
          </cell>
          <cell r="S64">
            <v>5</v>
          </cell>
          <cell r="T64">
            <v>6</v>
          </cell>
          <cell r="U64">
            <v>1</v>
          </cell>
          <cell r="V64">
            <v>1</v>
          </cell>
          <cell r="W64">
            <v>4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 t="str">
            <v/>
          </cell>
          <cell r="AC64">
            <v>2</v>
          </cell>
          <cell r="AD64" t="str">
            <v/>
          </cell>
          <cell r="AE64">
            <v>1</v>
          </cell>
          <cell r="AF64">
            <v>2</v>
          </cell>
          <cell r="AG64">
            <v>2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2</v>
          </cell>
          <cell r="AM64">
            <v>0</v>
          </cell>
          <cell r="AN64">
            <v>1</v>
          </cell>
          <cell r="AO64">
            <v>2</v>
          </cell>
          <cell r="AP64">
            <v>2</v>
          </cell>
          <cell r="AQ64">
            <v>2</v>
          </cell>
          <cell r="AR64">
            <v>6</v>
          </cell>
          <cell r="AS64">
            <v>4</v>
          </cell>
          <cell r="AT64">
            <v>10</v>
          </cell>
          <cell r="AU64">
            <v>7</v>
          </cell>
          <cell r="AV64">
            <v>19</v>
          </cell>
          <cell r="AW64">
            <v>20</v>
          </cell>
          <cell r="AX64">
            <v>20</v>
          </cell>
          <cell r="AY64">
            <v>22</v>
          </cell>
          <cell r="AZ64">
            <v>15</v>
          </cell>
          <cell r="BA64">
            <v>17</v>
          </cell>
          <cell r="BB64">
            <v>19</v>
          </cell>
          <cell r="BC64">
            <v>15</v>
          </cell>
          <cell r="BD64">
            <v>24</v>
          </cell>
          <cell r="BE64">
            <v>33</v>
          </cell>
          <cell r="BF64">
            <v>20</v>
          </cell>
          <cell r="BG64">
            <v>14</v>
          </cell>
          <cell r="BH64">
            <v>8</v>
          </cell>
          <cell r="BI64">
            <v>5</v>
          </cell>
          <cell r="BJ64">
            <v>18</v>
          </cell>
          <cell r="BK64">
            <v>18</v>
          </cell>
          <cell r="BL64">
            <v>12</v>
          </cell>
          <cell r="BM64">
            <v>8.4</v>
          </cell>
          <cell r="BN64">
            <v>7.14</v>
          </cell>
          <cell r="BO64">
            <v>5.4390000000000001</v>
          </cell>
          <cell r="BP64">
            <v>5.4390000000000001</v>
          </cell>
          <cell r="BQ64">
            <v>3.1002299999999998</v>
          </cell>
          <cell r="BR64">
            <v>3.1002299999999998</v>
          </cell>
          <cell r="BS64">
            <v>3.1002299999999998</v>
          </cell>
          <cell r="BT64">
            <v>3.1002299999999998</v>
          </cell>
          <cell r="BU64">
            <v>1.6</v>
          </cell>
          <cell r="BV64">
            <v>1.6</v>
          </cell>
          <cell r="BW64">
            <v>1.6</v>
          </cell>
          <cell r="BX64">
            <v>1.6</v>
          </cell>
          <cell r="BY64">
            <v>1.6</v>
          </cell>
          <cell r="BZ64">
            <v>1.6</v>
          </cell>
          <cell r="CA64">
            <v>1.6</v>
          </cell>
          <cell r="CB64">
            <v>1.6</v>
          </cell>
          <cell r="CC64">
            <v>1.6</v>
          </cell>
          <cell r="CD64">
            <v>1.6</v>
          </cell>
          <cell r="CE64">
            <v>1.6</v>
          </cell>
          <cell r="CF64">
            <v>1.6</v>
          </cell>
          <cell r="CG64">
            <v>1.6</v>
          </cell>
          <cell r="CH64">
            <v>1.6</v>
          </cell>
          <cell r="CI64">
            <v>0.8</v>
          </cell>
          <cell r="CJ64">
            <v>0.8</v>
          </cell>
          <cell r="CK64">
            <v>0.8</v>
          </cell>
          <cell r="CL64">
            <v>0.8</v>
          </cell>
          <cell r="CM64">
            <v>1.6</v>
          </cell>
          <cell r="CN64">
            <v>1.6</v>
          </cell>
          <cell r="CO64">
            <v>1.6</v>
          </cell>
          <cell r="CP64">
            <v>1.6</v>
          </cell>
          <cell r="CQ64">
            <v>2.4</v>
          </cell>
          <cell r="CR64">
            <v>4</v>
          </cell>
          <cell r="CS64">
            <v>4</v>
          </cell>
          <cell r="CT64">
            <v>6.4</v>
          </cell>
          <cell r="CU64">
            <v>12</v>
          </cell>
          <cell r="CV64">
            <v>12</v>
          </cell>
          <cell r="CW64">
            <v>12</v>
          </cell>
          <cell r="CX64">
            <v>12</v>
          </cell>
          <cell r="CY64">
            <v>13.6</v>
          </cell>
          <cell r="CZ64">
            <v>23</v>
          </cell>
          <cell r="DA64">
            <v>17</v>
          </cell>
          <cell r="DB64">
            <v>20</v>
          </cell>
          <cell r="DC64">
            <v>20</v>
          </cell>
          <cell r="DD64">
            <v>23</v>
          </cell>
          <cell r="DE64">
            <v>27</v>
          </cell>
          <cell r="DF64">
            <v>20</v>
          </cell>
          <cell r="DG64">
            <v>15</v>
          </cell>
          <cell r="DI64">
            <v>57.285714285714299</v>
          </cell>
          <cell r="DJ64">
            <v>32.857142857142897</v>
          </cell>
          <cell r="DK64">
            <v>23</v>
          </cell>
          <cell r="DL64">
            <v>7.8571428571428603</v>
          </cell>
          <cell r="DM64">
            <v>1.1428571428571399</v>
          </cell>
          <cell r="DN64">
            <v>5.8571428571428603</v>
          </cell>
          <cell r="DO64">
            <v>1.5714285714285701</v>
          </cell>
          <cell r="DP64">
            <v>5.8571428571428603</v>
          </cell>
          <cell r="DQ64">
            <v>22.571428571428601</v>
          </cell>
          <cell r="DR64">
            <v>75.428571428571402</v>
          </cell>
          <cell r="DS64">
            <v>74.285714285714306</v>
          </cell>
          <cell r="DT64">
            <v>96.428571428571402</v>
          </cell>
          <cell r="DU64">
            <v>404.142857142857</v>
          </cell>
          <cell r="DV64">
            <v>379.07606285714297</v>
          </cell>
          <cell r="DW64">
            <v>117.61892</v>
          </cell>
        </row>
        <row r="65">
          <cell r="F65" t="str">
            <v>CS20-1084</v>
          </cell>
          <cell r="G65" t="str">
            <v>ARB-</v>
          </cell>
          <cell r="H65">
            <v>30</v>
          </cell>
          <cell r="I65">
            <v>30</v>
          </cell>
          <cell r="J65">
            <v>8</v>
          </cell>
          <cell r="K65">
            <v>7</v>
          </cell>
          <cell r="L65">
            <v>3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1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</v>
          </cell>
          <cell r="X65">
            <v>0</v>
          </cell>
          <cell r="Y65">
            <v>0</v>
          </cell>
          <cell r="Z65">
            <v>0</v>
          </cell>
          <cell r="AA65">
            <v>1</v>
          </cell>
          <cell r="AB65" t="str">
            <v/>
          </cell>
          <cell r="AC65" t="str">
            <v/>
          </cell>
          <cell r="AD65" t="str">
            <v/>
          </cell>
          <cell r="AE65">
            <v>4</v>
          </cell>
          <cell r="AF65">
            <v>3</v>
          </cell>
          <cell r="AG65">
            <v>0</v>
          </cell>
          <cell r="AH65">
            <v>0</v>
          </cell>
          <cell r="AI65">
            <v>0</v>
          </cell>
          <cell r="AJ65">
            <v>-1</v>
          </cell>
          <cell r="AK65">
            <v>0</v>
          </cell>
          <cell r="AL65">
            <v>0</v>
          </cell>
          <cell r="AM65">
            <v>0</v>
          </cell>
          <cell r="AN65">
            <v>1</v>
          </cell>
          <cell r="AO65">
            <v>2</v>
          </cell>
          <cell r="AP65">
            <v>2</v>
          </cell>
          <cell r="AQ65">
            <v>7</v>
          </cell>
          <cell r="AR65">
            <v>8</v>
          </cell>
          <cell r="AS65">
            <v>9</v>
          </cell>
          <cell r="AT65">
            <v>18</v>
          </cell>
          <cell r="AU65">
            <v>13</v>
          </cell>
          <cell r="AV65">
            <v>16</v>
          </cell>
          <cell r="AW65">
            <v>13</v>
          </cell>
          <cell r="AX65">
            <v>7</v>
          </cell>
          <cell r="AY65">
            <v>16</v>
          </cell>
          <cell r="AZ65">
            <v>26</v>
          </cell>
          <cell r="BA65">
            <v>30</v>
          </cell>
          <cell r="BB65">
            <v>26</v>
          </cell>
          <cell r="BC65">
            <v>27</v>
          </cell>
          <cell r="BD65">
            <v>19</v>
          </cell>
          <cell r="BE65">
            <v>33</v>
          </cell>
          <cell r="BF65">
            <v>28</v>
          </cell>
          <cell r="BG65">
            <v>11</v>
          </cell>
          <cell r="BH65">
            <v>10</v>
          </cell>
          <cell r="BI65">
            <v>8</v>
          </cell>
          <cell r="BJ65">
            <v>8</v>
          </cell>
          <cell r="BK65">
            <v>8</v>
          </cell>
          <cell r="BL65">
            <v>7</v>
          </cell>
          <cell r="BM65">
            <v>5.6</v>
          </cell>
          <cell r="BN65">
            <v>4.76</v>
          </cell>
          <cell r="BO65">
            <v>3.6259999999999999</v>
          </cell>
          <cell r="BP65">
            <v>3.6259999999999999</v>
          </cell>
          <cell r="BQ65">
            <v>2.0668199999999999</v>
          </cell>
          <cell r="BR65">
            <v>2.0668199999999999</v>
          </cell>
          <cell r="BS65">
            <v>2.0668199999999999</v>
          </cell>
          <cell r="BT65">
            <v>2.0668199999999999</v>
          </cell>
          <cell r="BU65">
            <v>2</v>
          </cell>
          <cell r="BV65">
            <v>2</v>
          </cell>
          <cell r="BW65">
            <v>2</v>
          </cell>
          <cell r="BX65">
            <v>2</v>
          </cell>
          <cell r="BY65">
            <v>2</v>
          </cell>
          <cell r="BZ65">
            <v>2</v>
          </cell>
          <cell r="CA65">
            <v>2</v>
          </cell>
          <cell r="CB65">
            <v>2</v>
          </cell>
          <cell r="CC65">
            <v>2</v>
          </cell>
          <cell r="CD65">
            <v>2</v>
          </cell>
          <cell r="CE65">
            <v>2</v>
          </cell>
          <cell r="CF65">
            <v>2</v>
          </cell>
          <cell r="CG65">
            <v>2</v>
          </cell>
          <cell r="CH65">
            <v>2</v>
          </cell>
          <cell r="CI65">
            <v>1</v>
          </cell>
          <cell r="CJ65">
            <v>1</v>
          </cell>
          <cell r="CK65">
            <v>1</v>
          </cell>
          <cell r="CL65">
            <v>1</v>
          </cell>
          <cell r="CM65">
            <v>2</v>
          </cell>
          <cell r="CN65">
            <v>2</v>
          </cell>
          <cell r="CO65">
            <v>2</v>
          </cell>
          <cell r="CP65">
            <v>2</v>
          </cell>
          <cell r="CQ65">
            <v>2</v>
          </cell>
          <cell r="CR65">
            <v>2</v>
          </cell>
          <cell r="CS65">
            <v>3</v>
          </cell>
          <cell r="CT65">
            <v>4</v>
          </cell>
          <cell r="CU65">
            <v>8</v>
          </cell>
          <cell r="CV65">
            <v>8</v>
          </cell>
          <cell r="CW65">
            <v>8</v>
          </cell>
          <cell r="CX65">
            <v>8</v>
          </cell>
          <cell r="CY65">
            <v>11</v>
          </cell>
          <cell r="CZ65">
            <v>15</v>
          </cell>
          <cell r="DA65">
            <v>29</v>
          </cell>
          <cell r="DB65">
            <v>27</v>
          </cell>
          <cell r="DC65">
            <v>29</v>
          </cell>
          <cell r="DD65">
            <v>29</v>
          </cell>
          <cell r="DE65">
            <v>29</v>
          </cell>
          <cell r="DF65">
            <v>23</v>
          </cell>
          <cell r="DG65">
            <v>14</v>
          </cell>
          <cell r="DI65">
            <v>76.285714285714306</v>
          </cell>
          <cell r="DJ65">
            <v>4.1428571428571397</v>
          </cell>
          <cell r="DK65">
            <v>2.5714285714285698</v>
          </cell>
          <cell r="DL65">
            <v>1</v>
          </cell>
          <cell r="DM65">
            <v>0</v>
          </cell>
          <cell r="DN65">
            <v>0</v>
          </cell>
          <cell r="DO65">
            <v>-1</v>
          </cell>
          <cell r="DP65">
            <v>4.4285714285714297</v>
          </cell>
          <cell r="DQ65">
            <v>42.571428571428598</v>
          </cell>
          <cell r="DR65">
            <v>55.857142857142897</v>
          </cell>
          <cell r="DS65">
            <v>110.428571428571</v>
          </cell>
          <cell r="DT65">
            <v>100.142857142857</v>
          </cell>
          <cell r="DU65">
            <v>396.42857142857099</v>
          </cell>
          <cell r="DV65">
            <v>358.12927999999999</v>
          </cell>
          <cell r="DW65">
            <v>86.557851428571396</v>
          </cell>
        </row>
        <row r="66">
          <cell r="F66" t="str">
            <v>CS20-1085</v>
          </cell>
          <cell r="G66" t="str">
            <v>ARB</v>
          </cell>
          <cell r="H66">
            <v>48</v>
          </cell>
          <cell r="I66">
            <v>47</v>
          </cell>
          <cell r="J66">
            <v>45</v>
          </cell>
          <cell r="K66">
            <v>31</v>
          </cell>
          <cell r="L66">
            <v>36</v>
          </cell>
          <cell r="M66">
            <v>21</v>
          </cell>
          <cell r="N66">
            <v>9</v>
          </cell>
          <cell r="O66">
            <v>19</v>
          </cell>
          <cell r="P66">
            <v>12</v>
          </cell>
          <cell r="Q66">
            <v>11</v>
          </cell>
          <cell r="R66">
            <v>15</v>
          </cell>
          <cell r="S66">
            <v>2</v>
          </cell>
          <cell r="T66">
            <v>7</v>
          </cell>
          <cell r="U66">
            <v>8</v>
          </cell>
          <cell r="V66">
            <v>8</v>
          </cell>
          <cell r="W66">
            <v>5</v>
          </cell>
          <cell r="X66">
            <v>5</v>
          </cell>
          <cell r="Y66">
            <v>4</v>
          </cell>
          <cell r="Z66">
            <v>6</v>
          </cell>
          <cell r="AA66">
            <v>6</v>
          </cell>
          <cell r="AB66">
            <v>6</v>
          </cell>
          <cell r="AC66">
            <v>4</v>
          </cell>
          <cell r="AD66">
            <v>2</v>
          </cell>
          <cell r="AE66">
            <v>1</v>
          </cell>
          <cell r="AF66">
            <v>1</v>
          </cell>
          <cell r="AG66">
            <v>2</v>
          </cell>
          <cell r="AH66">
            <v>2</v>
          </cell>
          <cell r="AI66">
            <v>4</v>
          </cell>
          <cell r="AJ66">
            <v>1</v>
          </cell>
          <cell r="AK66">
            <v>4</v>
          </cell>
          <cell r="AL66">
            <v>6</v>
          </cell>
          <cell r="AM66">
            <v>0</v>
          </cell>
          <cell r="AN66">
            <v>3</v>
          </cell>
          <cell r="AO66">
            <v>0</v>
          </cell>
          <cell r="AP66">
            <v>2</v>
          </cell>
          <cell r="AQ66">
            <v>3</v>
          </cell>
          <cell r="AR66">
            <v>5</v>
          </cell>
          <cell r="AS66">
            <v>6</v>
          </cell>
          <cell r="AT66">
            <v>7</v>
          </cell>
          <cell r="AU66">
            <v>12</v>
          </cell>
          <cell r="AV66">
            <v>24</v>
          </cell>
          <cell r="AW66">
            <v>20</v>
          </cell>
          <cell r="AX66">
            <v>18</v>
          </cell>
          <cell r="AY66">
            <v>15</v>
          </cell>
          <cell r="AZ66">
            <v>18</v>
          </cell>
          <cell r="BA66">
            <v>72</v>
          </cell>
          <cell r="BB66">
            <v>38</v>
          </cell>
          <cell r="BC66">
            <v>78</v>
          </cell>
          <cell r="BD66">
            <v>73</v>
          </cell>
          <cell r="BE66">
            <v>70</v>
          </cell>
          <cell r="BF66">
            <v>46</v>
          </cell>
          <cell r="BG66">
            <v>33</v>
          </cell>
          <cell r="BH66">
            <v>9</v>
          </cell>
          <cell r="BI66">
            <v>10</v>
          </cell>
          <cell r="BJ66">
            <v>11.34</v>
          </cell>
          <cell r="BK66">
            <v>11.34</v>
          </cell>
          <cell r="BL66">
            <v>9.7200000000000006</v>
          </cell>
          <cell r="BM66">
            <v>8.2215000000000007</v>
          </cell>
          <cell r="BN66">
            <v>6.9882749999999998</v>
          </cell>
          <cell r="BO66">
            <v>5.32342125</v>
          </cell>
          <cell r="BP66">
            <v>5.32342125</v>
          </cell>
          <cell r="BQ66">
            <v>3.0343501124999999</v>
          </cell>
          <cell r="BR66">
            <v>3.0343501124999999</v>
          </cell>
          <cell r="BS66">
            <v>3.0343501124999999</v>
          </cell>
          <cell r="BT66">
            <v>3.0343501124999999</v>
          </cell>
          <cell r="BU66">
            <v>2.61</v>
          </cell>
          <cell r="BV66">
            <v>2.61</v>
          </cell>
          <cell r="BW66">
            <v>2.61</v>
          </cell>
          <cell r="BX66">
            <v>2.61</v>
          </cell>
          <cell r="BY66">
            <v>2.61</v>
          </cell>
          <cell r="BZ66">
            <v>2.61</v>
          </cell>
          <cell r="CA66">
            <v>2.61</v>
          </cell>
          <cell r="CB66">
            <v>2.61</v>
          </cell>
          <cell r="CC66">
            <v>2.61</v>
          </cell>
          <cell r="CD66">
            <v>2.61</v>
          </cell>
          <cell r="CE66">
            <v>2.61</v>
          </cell>
          <cell r="CF66">
            <v>2.61</v>
          </cell>
          <cell r="CG66">
            <v>2.61</v>
          </cell>
          <cell r="CH66">
            <v>2.61</v>
          </cell>
          <cell r="CI66">
            <v>1.3049999999999999</v>
          </cell>
          <cell r="CJ66">
            <v>1.3049999999999999</v>
          </cell>
          <cell r="CK66">
            <v>1.3049999999999999</v>
          </cell>
          <cell r="CL66">
            <v>1.3049999999999999</v>
          </cell>
          <cell r="CM66">
            <v>2.61</v>
          </cell>
          <cell r="CN66">
            <v>2.61</v>
          </cell>
          <cell r="CO66">
            <v>2.61</v>
          </cell>
          <cell r="CP66">
            <v>2.61</v>
          </cell>
          <cell r="CQ66">
            <v>2.61</v>
          </cell>
          <cell r="CR66">
            <v>2.61</v>
          </cell>
          <cell r="CS66">
            <v>7.83</v>
          </cell>
          <cell r="CT66">
            <v>7.83</v>
          </cell>
          <cell r="CU66">
            <v>13.05</v>
          </cell>
          <cell r="CV66">
            <v>13.05</v>
          </cell>
          <cell r="CW66">
            <v>13.05</v>
          </cell>
          <cell r="CX66">
            <v>13.05</v>
          </cell>
          <cell r="CY66">
            <v>13.05</v>
          </cell>
          <cell r="CZ66">
            <v>28.8</v>
          </cell>
          <cell r="DA66">
            <v>37.799999999999997</v>
          </cell>
          <cell r="DB66">
            <v>54</v>
          </cell>
          <cell r="DC66">
            <v>54</v>
          </cell>
          <cell r="DD66">
            <v>54</v>
          </cell>
          <cell r="DE66">
            <v>54</v>
          </cell>
          <cell r="DF66">
            <v>43.2</v>
          </cell>
          <cell r="DG66">
            <v>26.1</v>
          </cell>
          <cell r="DI66">
            <v>186.42857142857099</v>
          </cell>
          <cell r="DJ66">
            <v>74.714285714285694</v>
          </cell>
          <cell r="DK66">
            <v>40.857142857142897</v>
          </cell>
          <cell r="DL66">
            <v>27.571428571428601</v>
          </cell>
          <cell r="DM66">
            <v>23.714285714285701</v>
          </cell>
          <cell r="DN66">
            <v>7.71428571428571</v>
          </cell>
          <cell r="DO66">
            <v>12.714285714285699</v>
          </cell>
          <cell r="DP66">
            <v>8.71428571428571</v>
          </cell>
          <cell r="DQ66">
            <v>21.571428571428601</v>
          </cell>
          <cell r="DR66">
            <v>80.428571428571402</v>
          </cell>
          <cell r="DS66">
            <v>192.28571428571399</v>
          </cell>
          <cell r="DT66">
            <v>245.57142857142901</v>
          </cell>
          <cell r="DU66">
            <v>922.28571428571399</v>
          </cell>
          <cell r="DV66">
            <v>582.74830366428603</v>
          </cell>
          <cell r="DW66">
            <v>115.26258937857099</v>
          </cell>
        </row>
        <row r="67">
          <cell r="F67" t="str">
            <v>CS20-1086</v>
          </cell>
          <cell r="G67" t="str">
            <v>ARB-</v>
          </cell>
          <cell r="H67">
            <v>32</v>
          </cell>
          <cell r="I67">
            <v>21</v>
          </cell>
          <cell r="J67">
            <v>7</v>
          </cell>
          <cell r="K67">
            <v>2</v>
          </cell>
          <cell r="L67">
            <v>2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</v>
          </cell>
          <cell r="Y67">
            <v>0</v>
          </cell>
          <cell r="Z67">
            <v>0</v>
          </cell>
          <cell r="AA67">
            <v>2</v>
          </cell>
          <cell r="AB67">
            <v>1</v>
          </cell>
          <cell r="AC67" t="str">
            <v/>
          </cell>
          <cell r="AD67">
            <v>2</v>
          </cell>
          <cell r="AE67">
            <v>3</v>
          </cell>
          <cell r="AF67">
            <v>0</v>
          </cell>
          <cell r="AG67">
            <v>2</v>
          </cell>
          <cell r="AH67">
            <v>2</v>
          </cell>
          <cell r="AI67">
            <v>1</v>
          </cell>
          <cell r="AJ67">
            <v>1</v>
          </cell>
          <cell r="AK67">
            <v>3</v>
          </cell>
          <cell r="AL67">
            <v>1</v>
          </cell>
          <cell r="AM67" t="str">
            <v/>
          </cell>
          <cell r="AN67">
            <v>0</v>
          </cell>
          <cell r="AO67">
            <v>1</v>
          </cell>
          <cell r="AP67">
            <v>2</v>
          </cell>
          <cell r="AQ67">
            <v>2</v>
          </cell>
          <cell r="AR67">
            <v>5</v>
          </cell>
          <cell r="AS67">
            <v>9</v>
          </cell>
          <cell r="AT67">
            <v>9</v>
          </cell>
          <cell r="AU67">
            <v>13</v>
          </cell>
          <cell r="AV67">
            <v>23</v>
          </cell>
          <cell r="AW67">
            <v>23</v>
          </cell>
          <cell r="AX67">
            <v>16</v>
          </cell>
          <cell r="AY67">
            <v>36</v>
          </cell>
          <cell r="AZ67">
            <v>47</v>
          </cell>
          <cell r="BA67">
            <v>58</v>
          </cell>
          <cell r="BB67">
            <v>69</v>
          </cell>
          <cell r="BC67">
            <v>46</v>
          </cell>
          <cell r="BD67">
            <v>68</v>
          </cell>
          <cell r="BE67">
            <v>52</v>
          </cell>
          <cell r="BF67">
            <v>5</v>
          </cell>
          <cell r="BG67">
            <v>-4</v>
          </cell>
          <cell r="BH67">
            <v>-4</v>
          </cell>
          <cell r="BI67">
            <v>7</v>
          </cell>
          <cell r="BJ67">
            <v>18</v>
          </cell>
          <cell r="BK67">
            <v>18</v>
          </cell>
          <cell r="BL67">
            <v>15</v>
          </cell>
          <cell r="BM67">
            <v>7.0350000000000001</v>
          </cell>
          <cell r="BN67">
            <v>5.9797500000000001</v>
          </cell>
          <cell r="BO67">
            <v>4.5551624999999998</v>
          </cell>
          <cell r="BP67">
            <v>4.5551624999999998</v>
          </cell>
          <cell r="BQ67">
            <v>3.35</v>
          </cell>
          <cell r="BR67">
            <v>3.35</v>
          </cell>
          <cell r="BS67">
            <v>3.35</v>
          </cell>
          <cell r="BT67">
            <v>3.35</v>
          </cell>
          <cell r="BU67">
            <v>3.35</v>
          </cell>
          <cell r="BV67">
            <v>3.35</v>
          </cell>
          <cell r="BW67">
            <v>3.35</v>
          </cell>
          <cell r="BX67">
            <v>3.35</v>
          </cell>
          <cell r="BY67">
            <v>3.35</v>
          </cell>
          <cell r="BZ67">
            <v>3.35</v>
          </cell>
          <cell r="CA67">
            <v>3.35</v>
          </cell>
          <cell r="CB67">
            <v>3.35</v>
          </cell>
          <cell r="CC67">
            <v>3.35</v>
          </cell>
          <cell r="CD67">
            <v>3.35</v>
          </cell>
          <cell r="CE67">
            <v>3.35</v>
          </cell>
          <cell r="CF67">
            <v>3.35</v>
          </cell>
          <cell r="CG67">
            <v>3.35</v>
          </cell>
          <cell r="CH67">
            <v>3.35</v>
          </cell>
          <cell r="CI67">
            <v>1.675</v>
          </cell>
          <cell r="CJ67">
            <v>1.675</v>
          </cell>
          <cell r="CK67">
            <v>1.675</v>
          </cell>
          <cell r="CL67">
            <v>1.675</v>
          </cell>
          <cell r="CM67">
            <v>3.35</v>
          </cell>
          <cell r="CN67">
            <v>3.35</v>
          </cell>
          <cell r="CO67">
            <v>3.35</v>
          </cell>
          <cell r="CP67">
            <v>3.35</v>
          </cell>
          <cell r="CQ67">
            <v>3.35</v>
          </cell>
          <cell r="CR67">
            <v>3.35</v>
          </cell>
          <cell r="CS67">
            <v>4.0199999999999996</v>
          </cell>
          <cell r="CT67">
            <v>7.37</v>
          </cell>
          <cell r="CU67">
            <v>10.050000000000001</v>
          </cell>
          <cell r="CV67">
            <v>10.050000000000001</v>
          </cell>
          <cell r="CW67">
            <v>10.050000000000001</v>
          </cell>
          <cell r="CX67">
            <v>10.050000000000001</v>
          </cell>
          <cell r="CY67">
            <v>12.06</v>
          </cell>
          <cell r="CZ67">
            <v>32</v>
          </cell>
          <cell r="DA67">
            <v>84</v>
          </cell>
          <cell r="DB67">
            <v>69</v>
          </cell>
          <cell r="DC67">
            <v>69</v>
          </cell>
          <cell r="DD67">
            <v>69</v>
          </cell>
          <cell r="DE67">
            <v>69</v>
          </cell>
          <cell r="DF67">
            <v>56</v>
          </cell>
          <cell r="DG67">
            <v>33</v>
          </cell>
          <cell r="DI67">
            <v>62.857142857142897</v>
          </cell>
          <cell r="DJ67">
            <v>1.1428571428571399</v>
          </cell>
          <cell r="DK67">
            <v>0</v>
          </cell>
          <cell r="DL67">
            <v>1</v>
          </cell>
          <cell r="DM67">
            <v>0</v>
          </cell>
          <cell r="DN67">
            <v>0</v>
          </cell>
          <cell r="DO67">
            <v>7.28571428571429</v>
          </cell>
          <cell r="DP67">
            <v>3.1428571428571401</v>
          </cell>
          <cell r="DQ67">
            <v>25.571428571428601</v>
          </cell>
          <cell r="DR67">
            <v>90.428571428571402</v>
          </cell>
          <cell r="DS67">
            <v>227.42857142857099</v>
          </cell>
          <cell r="DT67">
            <v>133.57142857142901</v>
          </cell>
          <cell r="DU67">
            <v>552.42857142857099</v>
          </cell>
          <cell r="DV67">
            <v>589.15714285714296</v>
          </cell>
          <cell r="DW67">
            <v>123.539360714286</v>
          </cell>
        </row>
        <row r="68">
          <cell r="F68" t="str">
            <v>CS20-1393</v>
          </cell>
          <cell r="G68" t="str">
            <v>ARA</v>
          </cell>
          <cell r="H68">
            <v>16</v>
          </cell>
          <cell r="I68">
            <v>6</v>
          </cell>
          <cell r="J68">
            <v>12</v>
          </cell>
          <cell r="K68">
            <v>11</v>
          </cell>
          <cell r="L68">
            <v>11</v>
          </cell>
          <cell r="M68">
            <v>10</v>
          </cell>
          <cell r="N68">
            <v>8</v>
          </cell>
          <cell r="O68">
            <v>5</v>
          </cell>
          <cell r="P68">
            <v>18</v>
          </cell>
          <cell r="Q68">
            <v>25</v>
          </cell>
          <cell r="R68">
            <v>23</v>
          </cell>
          <cell r="S68">
            <v>11</v>
          </cell>
          <cell r="T68">
            <v>9</v>
          </cell>
          <cell r="U68">
            <v>10</v>
          </cell>
          <cell r="V68">
            <v>9</v>
          </cell>
          <cell r="W68">
            <v>3</v>
          </cell>
          <cell r="X68">
            <v>16</v>
          </cell>
          <cell r="Y68">
            <v>17</v>
          </cell>
          <cell r="Z68">
            <v>31</v>
          </cell>
          <cell r="AA68">
            <v>16</v>
          </cell>
          <cell r="AB68">
            <v>1</v>
          </cell>
          <cell r="AC68">
            <v>3</v>
          </cell>
          <cell r="AD68">
            <v>3</v>
          </cell>
          <cell r="AE68">
            <v>2</v>
          </cell>
          <cell r="AF68">
            <v>3</v>
          </cell>
          <cell r="AG68">
            <v>3</v>
          </cell>
          <cell r="AH68">
            <v>0</v>
          </cell>
          <cell r="AI68">
            <v>3</v>
          </cell>
          <cell r="AJ68">
            <v>4</v>
          </cell>
          <cell r="AK68">
            <v>2</v>
          </cell>
          <cell r="AL68">
            <v>6</v>
          </cell>
          <cell r="AM68">
            <v>1</v>
          </cell>
          <cell r="AN68">
            <v>2</v>
          </cell>
          <cell r="AO68">
            <v>6</v>
          </cell>
          <cell r="AP68">
            <v>4</v>
          </cell>
          <cell r="AQ68">
            <v>4</v>
          </cell>
          <cell r="AR68">
            <v>19</v>
          </cell>
          <cell r="AS68">
            <v>13</v>
          </cell>
          <cell r="AT68">
            <v>42</v>
          </cell>
          <cell r="AU68">
            <v>87</v>
          </cell>
          <cell r="AV68">
            <v>121</v>
          </cell>
          <cell r="AW68">
            <v>65</v>
          </cell>
          <cell r="AX68">
            <v>39</v>
          </cell>
          <cell r="AY68">
            <v>38</v>
          </cell>
          <cell r="AZ68">
            <v>39</v>
          </cell>
          <cell r="BA68">
            <v>59</v>
          </cell>
          <cell r="BB68">
            <v>123</v>
          </cell>
          <cell r="BC68">
            <v>114</v>
          </cell>
          <cell r="BD68">
            <v>103</v>
          </cell>
          <cell r="BE68">
            <v>140</v>
          </cell>
          <cell r="BF68">
            <v>62</v>
          </cell>
          <cell r="BG68">
            <v>35</v>
          </cell>
          <cell r="BH68">
            <v>14</v>
          </cell>
          <cell r="BI68">
            <v>18</v>
          </cell>
          <cell r="BJ68">
            <v>25</v>
          </cell>
          <cell r="BK68">
            <v>25</v>
          </cell>
          <cell r="BL68">
            <v>28</v>
          </cell>
          <cell r="BM68">
            <v>16.8</v>
          </cell>
          <cell r="BN68">
            <v>14.28</v>
          </cell>
          <cell r="BO68">
            <v>10.878</v>
          </cell>
          <cell r="BP68">
            <v>10.878</v>
          </cell>
          <cell r="BQ68">
            <v>7.2</v>
          </cell>
          <cell r="BR68">
            <v>7.2</v>
          </cell>
          <cell r="BS68">
            <v>7.2</v>
          </cell>
          <cell r="BT68">
            <v>7.2</v>
          </cell>
          <cell r="BU68">
            <v>7.2</v>
          </cell>
          <cell r="BV68">
            <v>7.2</v>
          </cell>
          <cell r="BW68">
            <v>7.2</v>
          </cell>
          <cell r="BX68">
            <v>7.2</v>
          </cell>
          <cell r="BY68">
            <v>7.2</v>
          </cell>
          <cell r="BZ68">
            <v>7.2</v>
          </cell>
          <cell r="CA68">
            <v>7.2</v>
          </cell>
          <cell r="CB68">
            <v>7.2</v>
          </cell>
          <cell r="CC68">
            <v>7.2</v>
          </cell>
          <cell r="CD68">
            <v>7.2</v>
          </cell>
          <cell r="CE68">
            <v>7.2</v>
          </cell>
          <cell r="CF68">
            <v>7.2</v>
          </cell>
          <cell r="CG68">
            <v>7.2</v>
          </cell>
          <cell r="CH68">
            <v>7.2</v>
          </cell>
          <cell r="CI68">
            <v>3.6</v>
          </cell>
          <cell r="CJ68">
            <v>3.6</v>
          </cell>
          <cell r="CK68">
            <v>3.6</v>
          </cell>
          <cell r="CL68">
            <v>3.6</v>
          </cell>
          <cell r="CM68">
            <v>7.2</v>
          </cell>
          <cell r="CN68">
            <v>7.2</v>
          </cell>
          <cell r="CO68">
            <v>7.2</v>
          </cell>
          <cell r="CP68">
            <v>7.2</v>
          </cell>
          <cell r="CQ68">
            <v>7.2</v>
          </cell>
          <cell r="CR68">
            <v>7.2</v>
          </cell>
          <cell r="CS68">
            <v>12</v>
          </cell>
          <cell r="CT68">
            <v>12</v>
          </cell>
          <cell r="CU68">
            <v>24</v>
          </cell>
          <cell r="CV68">
            <v>24</v>
          </cell>
          <cell r="CW68">
            <v>24</v>
          </cell>
          <cell r="CX68">
            <v>24</v>
          </cell>
          <cell r="CY68">
            <v>19.2</v>
          </cell>
          <cell r="CZ68">
            <v>50.4</v>
          </cell>
          <cell r="DA68">
            <v>44.8</v>
          </cell>
          <cell r="DB68">
            <v>31.2</v>
          </cell>
          <cell r="DC68">
            <v>59.2</v>
          </cell>
          <cell r="DD68">
            <v>67.2</v>
          </cell>
          <cell r="DE68">
            <v>89.6</v>
          </cell>
          <cell r="DF68">
            <v>48</v>
          </cell>
          <cell r="DG68">
            <v>50.4</v>
          </cell>
          <cell r="DI68">
            <v>49.714285714285701</v>
          </cell>
          <cell r="DJ68">
            <v>37</v>
          </cell>
          <cell r="DK68">
            <v>77</v>
          </cell>
          <cell r="DL68">
            <v>41.714285714285701</v>
          </cell>
          <cell r="DM68">
            <v>64.285714285714306</v>
          </cell>
          <cell r="DN68">
            <v>12.285714285714301</v>
          </cell>
          <cell r="DO68">
            <v>10.714285714285699</v>
          </cell>
          <cell r="DP68">
            <v>16.1428571428571</v>
          </cell>
          <cell r="DQ68">
            <v>79.142857142857096</v>
          </cell>
          <cell r="DR68">
            <v>328.28571428571399</v>
          </cell>
          <cell r="DS68">
            <v>324.142857142857</v>
          </cell>
          <cell r="DT68">
            <v>374.57142857142901</v>
          </cell>
          <cell r="DU68">
            <v>1415</v>
          </cell>
          <cell r="DV68">
            <v>939.03599999999994</v>
          </cell>
          <cell r="DW68">
            <v>263.37885714285699</v>
          </cell>
        </row>
        <row r="69">
          <cell r="F69" t="str">
            <v>CS20-1394</v>
          </cell>
          <cell r="G69" t="str">
            <v>ARB</v>
          </cell>
          <cell r="H69">
            <v>7</v>
          </cell>
          <cell r="I69">
            <v>7</v>
          </cell>
          <cell r="J69">
            <v>2</v>
          </cell>
          <cell r="K69">
            <v>6</v>
          </cell>
          <cell r="L69">
            <v>8</v>
          </cell>
          <cell r="M69">
            <v>22</v>
          </cell>
          <cell r="N69">
            <v>13</v>
          </cell>
          <cell r="O69">
            <v>18</v>
          </cell>
          <cell r="P69">
            <v>6</v>
          </cell>
          <cell r="Q69">
            <v>11</v>
          </cell>
          <cell r="R69">
            <v>8</v>
          </cell>
          <cell r="S69">
            <v>3</v>
          </cell>
          <cell r="T69">
            <v>5</v>
          </cell>
          <cell r="U69">
            <v>3</v>
          </cell>
          <cell r="V69">
            <v>13</v>
          </cell>
          <cell r="W69">
            <v>6</v>
          </cell>
          <cell r="X69">
            <v>0</v>
          </cell>
          <cell r="Y69">
            <v>7</v>
          </cell>
          <cell r="Z69">
            <v>3</v>
          </cell>
          <cell r="AA69">
            <v>6</v>
          </cell>
          <cell r="AB69">
            <v>2</v>
          </cell>
          <cell r="AC69">
            <v>8</v>
          </cell>
          <cell r="AD69">
            <v>4</v>
          </cell>
          <cell r="AE69">
            <v>0</v>
          </cell>
          <cell r="AF69">
            <v>4</v>
          </cell>
          <cell r="AG69">
            <v>3</v>
          </cell>
          <cell r="AH69">
            <v>6</v>
          </cell>
          <cell r="AI69">
            <v>3</v>
          </cell>
          <cell r="AJ69">
            <v>2</v>
          </cell>
          <cell r="AK69">
            <v>1</v>
          </cell>
          <cell r="AL69">
            <v>3</v>
          </cell>
          <cell r="AM69">
            <v>1</v>
          </cell>
          <cell r="AN69">
            <v>2</v>
          </cell>
          <cell r="AO69">
            <v>28</v>
          </cell>
          <cell r="AP69">
            <v>23</v>
          </cell>
          <cell r="AQ69">
            <v>11</v>
          </cell>
          <cell r="AR69">
            <v>6</v>
          </cell>
          <cell r="AS69">
            <v>6</v>
          </cell>
          <cell r="AT69">
            <v>24</v>
          </cell>
          <cell r="AU69">
            <v>46</v>
          </cell>
          <cell r="AV69">
            <v>55</v>
          </cell>
          <cell r="AW69">
            <v>30</v>
          </cell>
          <cell r="AX69">
            <v>21</v>
          </cell>
          <cell r="AY69">
            <v>37</v>
          </cell>
          <cell r="AZ69">
            <v>133</v>
          </cell>
          <cell r="BA69">
            <v>225</v>
          </cell>
          <cell r="BB69">
            <v>62</v>
          </cell>
          <cell r="BC69">
            <v>22</v>
          </cell>
          <cell r="BD69">
            <v>2</v>
          </cell>
          <cell r="BE69">
            <v>4</v>
          </cell>
          <cell r="BF69">
            <v>0</v>
          </cell>
          <cell r="BG69">
            <v>2</v>
          </cell>
          <cell r="BH69">
            <v>3</v>
          </cell>
          <cell r="BI69">
            <v>4</v>
          </cell>
          <cell r="BJ69">
            <v>24</v>
          </cell>
          <cell r="BK69">
            <v>24</v>
          </cell>
          <cell r="BL69">
            <v>20</v>
          </cell>
          <cell r="BM69">
            <v>14</v>
          </cell>
          <cell r="BN69">
            <v>11.9</v>
          </cell>
          <cell r="BO69">
            <v>9.0649999999999995</v>
          </cell>
          <cell r="BP69">
            <v>9.0649999999999995</v>
          </cell>
          <cell r="BQ69">
            <v>5.1670499999999997</v>
          </cell>
          <cell r="BR69">
            <v>5.1670499999999997</v>
          </cell>
          <cell r="BS69">
            <v>5.1670499999999997</v>
          </cell>
          <cell r="BT69">
            <v>5.1670499999999997</v>
          </cell>
          <cell r="BU69">
            <v>4</v>
          </cell>
          <cell r="BV69">
            <v>4</v>
          </cell>
          <cell r="BW69">
            <v>4</v>
          </cell>
          <cell r="BX69">
            <v>4</v>
          </cell>
          <cell r="BY69">
            <v>4</v>
          </cell>
          <cell r="BZ69">
            <v>4</v>
          </cell>
          <cell r="CA69">
            <v>4</v>
          </cell>
          <cell r="CB69">
            <v>4</v>
          </cell>
          <cell r="CC69">
            <v>4</v>
          </cell>
          <cell r="CD69">
            <v>4</v>
          </cell>
          <cell r="CE69">
            <v>4</v>
          </cell>
          <cell r="CF69">
            <v>4</v>
          </cell>
          <cell r="CG69">
            <v>4</v>
          </cell>
          <cell r="CH69">
            <v>4</v>
          </cell>
          <cell r="CI69">
            <v>2</v>
          </cell>
          <cell r="CJ69">
            <v>2</v>
          </cell>
          <cell r="CK69">
            <v>2</v>
          </cell>
          <cell r="CL69">
            <v>2</v>
          </cell>
          <cell r="CM69">
            <v>4</v>
          </cell>
          <cell r="CN69">
            <v>4</v>
          </cell>
          <cell r="CO69">
            <v>4</v>
          </cell>
          <cell r="CP69">
            <v>4</v>
          </cell>
          <cell r="CQ69">
            <v>4</v>
          </cell>
          <cell r="CR69">
            <v>4</v>
          </cell>
          <cell r="CS69">
            <v>10</v>
          </cell>
          <cell r="CT69">
            <v>10</v>
          </cell>
          <cell r="CU69">
            <v>20</v>
          </cell>
          <cell r="CV69">
            <v>20</v>
          </cell>
          <cell r="CW69">
            <v>20</v>
          </cell>
          <cell r="CX69">
            <v>20</v>
          </cell>
          <cell r="CY69">
            <v>18</v>
          </cell>
          <cell r="CZ69">
            <v>20</v>
          </cell>
          <cell r="DA69">
            <v>20</v>
          </cell>
          <cell r="DB69">
            <v>26</v>
          </cell>
          <cell r="DC69">
            <v>52</v>
          </cell>
          <cell r="DD69">
            <v>48</v>
          </cell>
          <cell r="DE69">
            <v>34</v>
          </cell>
          <cell r="DF69">
            <v>24</v>
          </cell>
          <cell r="DG69">
            <v>18</v>
          </cell>
          <cell r="DI69">
            <v>25.428571428571399</v>
          </cell>
          <cell r="DJ69">
            <v>60.142857142857103</v>
          </cell>
          <cell r="DK69">
            <v>29.714285714285701</v>
          </cell>
          <cell r="DL69">
            <v>23.714285714285701</v>
          </cell>
          <cell r="DM69">
            <v>21.571428571428601</v>
          </cell>
          <cell r="DN69">
            <v>14.4285714285714</v>
          </cell>
          <cell r="DO69">
            <v>12.8571428571429</v>
          </cell>
          <cell r="DP69">
            <v>49.571428571428598</v>
          </cell>
          <cell r="DQ69">
            <v>53.571428571428598</v>
          </cell>
          <cell r="DR69">
            <v>167.857142857143</v>
          </cell>
          <cell r="DS69">
            <v>456.857142857143</v>
          </cell>
          <cell r="DT69">
            <v>14.714285714285699</v>
          </cell>
          <cell r="DU69">
            <v>930.42857142857099</v>
          </cell>
          <cell r="DV69">
            <v>479.57142857142901</v>
          </cell>
          <cell r="DW69">
            <v>180.98391428571401</v>
          </cell>
        </row>
        <row r="70">
          <cell r="F70" t="str">
            <v>CS20-1395</v>
          </cell>
          <cell r="G70" t="str">
            <v>ARB</v>
          </cell>
          <cell r="H70">
            <v>4</v>
          </cell>
          <cell r="I70">
            <v>7</v>
          </cell>
          <cell r="J70">
            <v>7</v>
          </cell>
          <cell r="K70">
            <v>9</v>
          </cell>
          <cell r="L70">
            <v>4</v>
          </cell>
          <cell r="M70">
            <v>5</v>
          </cell>
          <cell r="N70">
            <v>12</v>
          </cell>
          <cell r="O70">
            <v>11</v>
          </cell>
          <cell r="P70">
            <v>11</v>
          </cell>
          <cell r="Q70">
            <v>6</v>
          </cell>
          <cell r="R70">
            <v>4</v>
          </cell>
          <cell r="S70">
            <v>2</v>
          </cell>
          <cell r="T70">
            <v>7</v>
          </cell>
          <cell r="U70">
            <v>5</v>
          </cell>
          <cell r="V70">
            <v>1</v>
          </cell>
          <cell r="W70">
            <v>5</v>
          </cell>
          <cell r="X70">
            <v>1</v>
          </cell>
          <cell r="Y70">
            <v>5</v>
          </cell>
          <cell r="Z70">
            <v>2</v>
          </cell>
          <cell r="AA70">
            <v>2</v>
          </cell>
          <cell r="AB70">
            <v>2</v>
          </cell>
          <cell r="AC70">
            <v>0</v>
          </cell>
          <cell r="AD70" t="str">
            <v/>
          </cell>
          <cell r="AE70">
            <v>3</v>
          </cell>
          <cell r="AF70">
            <v>1</v>
          </cell>
          <cell r="AG70">
            <v>1</v>
          </cell>
          <cell r="AH70">
            <v>3</v>
          </cell>
          <cell r="AI70">
            <v>5</v>
          </cell>
          <cell r="AJ70">
            <v>3</v>
          </cell>
          <cell r="AK70">
            <v>4</v>
          </cell>
          <cell r="AL70">
            <v>2</v>
          </cell>
          <cell r="AM70">
            <v>1</v>
          </cell>
          <cell r="AN70">
            <v>0</v>
          </cell>
          <cell r="AO70">
            <v>4</v>
          </cell>
          <cell r="AP70">
            <v>6</v>
          </cell>
          <cell r="AQ70">
            <v>2</v>
          </cell>
          <cell r="AR70">
            <v>5</v>
          </cell>
          <cell r="AS70">
            <v>9</v>
          </cell>
          <cell r="AT70">
            <v>11</v>
          </cell>
          <cell r="AU70">
            <v>17</v>
          </cell>
          <cell r="AV70">
            <v>15</v>
          </cell>
          <cell r="AW70">
            <v>11</v>
          </cell>
          <cell r="AX70">
            <v>7</v>
          </cell>
          <cell r="AY70">
            <v>18</v>
          </cell>
          <cell r="AZ70">
            <v>39</v>
          </cell>
          <cell r="BA70">
            <v>63</v>
          </cell>
          <cell r="BB70">
            <v>92</v>
          </cell>
          <cell r="BC70">
            <v>50</v>
          </cell>
          <cell r="BD70">
            <v>14</v>
          </cell>
          <cell r="BE70">
            <v>21</v>
          </cell>
          <cell r="BF70">
            <v>12</v>
          </cell>
          <cell r="BG70">
            <v>8</v>
          </cell>
          <cell r="BH70">
            <v>1</v>
          </cell>
          <cell r="BI70">
            <v>1</v>
          </cell>
          <cell r="BJ70">
            <v>1</v>
          </cell>
          <cell r="BK70">
            <v>1</v>
          </cell>
          <cell r="BL70">
            <v>1</v>
          </cell>
          <cell r="BM70">
            <v>4.55</v>
          </cell>
          <cell r="BN70">
            <v>5.7925000000000004</v>
          </cell>
          <cell r="BO70">
            <v>5</v>
          </cell>
          <cell r="BP70">
            <v>5</v>
          </cell>
          <cell r="BQ70">
            <v>5</v>
          </cell>
          <cell r="BR70">
            <v>5</v>
          </cell>
          <cell r="BS70">
            <v>5</v>
          </cell>
          <cell r="BT70">
            <v>5</v>
          </cell>
          <cell r="BU70">
            <v>5</v>
          </cell>
          <cell r="BV70">
            <v>5</v>
          </cell>
          <cell r="BW70">
            <v>5</v>
          </cell>
          <cell r="BX70">
            <v>5</v>
          </cell>
          <cell r="BY70">
            <v>5</v>
          </cell>
          <cell r="BZ70">
            <v>5</v>
          </cell>
          <cell r="CA70">
            <v>5</v>
          </cell>
          <cell r="CB70">
            <v>5</v>
          </cell>
          <cell r="CC70">
            <v>5</v>
          </cell>
          <cell r="CD70">
            <v>5</v>
          </cell>
          <cell r="CE70">
            <v>5</v>
          </cell>
          <cell r="CF70">
            <v>5</v>
          </cell>
          <cell r="CG70">
            <v>5</v>
          </cell>
          <cell r="CH70">
            <v>5</v>
          </cell>
          <cell r="CI70">
            <v>2.5</v>
          </cell>
          <cell r="CJ70">
            <v>2.5</v>
          </cell>
          <cell r="CK70">
            <v>2.5</v>
          </cell>
          <cell r="CL70">
            <v>2.5</v>
          </cell>
          <cell r="CM70">
            <v>5</v>
          </cell>
          <cell r="CN70">
            <v>5</v>
          </cell>
          <cell r="CO70">
            <v>5</v>
          </cell>
          <cell r="CP70">
            <v>5</v>
          </cell>
          <cell r="CQ70">
            <v>5</v>
          </cell>
          <cell r="CR70">
            <v>5</v>
          </cell>
          <cell r="CS70">
            <v>6</v>
          </cell>
          <cell r="CT70">
            <v>6</v>
          </cell>
          <cell r="CU70">
            <v>12</v>
          </cell>
          <cell r="CV70">
            <v>12</v>
          </cell>
          <cell r="CW70">
            <v>12</v>
          </cell>
          <cell r="CX70">
            <v>12</v>
          </cell>
          <cell r="CY70">
            <v>17</v>
          </cell>
          <cell r="CZ70">
            <v>21</v>
          </cell>
          <cell r="DA70">
            <v>26</v>
          </cell>
          <cell r="DB70">
            <v>26</v>
          </cell>
          <cell r="DC70">
            <v>48</v>
          </cell>
          <cell r="DD70">
            <v>56</v>
          </cell>
          <cell r="DE70">
            <v>74</v>
          </cell>
          <cell r="DF70">
            <v>39</v>
          </cell>
          <cell r="DG70">
            <v>14</v>
          </cell>
          <cell r="DI70">
            <v>28.714285714285701</v>
          </cell>
          <cell r="DJ70">
            <v>35</v>
          </cell>
          <cell r="DK70">
            <v>24.285714285714299</v>
          </cell>
          <cell r="DL70">
            <v>13.714285714285699</v>
          </cell>
          <cell r="DM70">
            <v>10.285714285714301</v>
          </cell>
          <cell r="DN70">
            <v>5</v>
          </cell>
          <cell r="DO70">
            <v>15.5714285714286</v>
          </cell>
          <cell r="DP70">
            <v>10.714285714285699</v>
          </cell>
          <cell r="DQ70">
            <v>28.714285714285701</v>
          </cell>
          <cell r="DR70">
            <v>57.714285714285701</v>
          </cell>
          <cell r="DS70">
            <v>240</v>
          </cell>
          <cell r="DT70">
            <v>69.428571428571402</v>
          </cell>
          <cell r="DU70">
            <v>539.142857142857</v>
          </cell>
          <cell r="DV70">
            <v>536.66392857142898</v>
          </cell>
          <cell r="DW70">
            <v>89.235357142857097</v>
          </cell>
        </row>
        <row r="71">
          <cell r="F71" t="str">
            <v>CS20-1396</v>
          </cell>
          <cell r="G71" t="str">
            <v>ARA</v>
          </cell>
          <cell r="H71">
            <v>17</v>
          </cell>
          <cell r="I71">
            <v>13</v>
          </cell>
          <cell r="J71">
            <v>7</v>
          </cell>
          <cell r="K71">
            <v>18</v>
          </cell>
          <cell r="L71">
            <v>14</v>
          </cell>
          <cell r="M71">
            <v>16</v>
          </cell>
          <cell r="N71">
            <v>17</v>
          </cell>
          <cell r="O71">
            <v>29</v>
          </cell>
          <cell r="P71">
            <v>32</v>
          </cell>
          <cell r="Q71">
            <v>29</v>
          </cell>
          <cell r="R71">
            <v>30</v>
          </cell>
          <cell r="S71">
            <v>13</v>
          </cell>
          <cell r="T71">
            <v>11</v>
          </cell>
          <cell r="U71">
            <v>3</v>
          </cell>
          <cell r="V71">
            <v>3</v>
          </cell>
          <cell r="W71">
            <v>5</v>
          </cell>
          <cell r="X71">
            <v>6</v>
          </cell>
          <cell r="Y71">
            <v>11</v>
          </cell>
          <cell r="Z71">
            <v>15</v>
          </cell>
          <cell r="AA71">
            <v>11</v>
          </cell>
          <cell r="AB71">
            <v>2</v>
          </cell>
          <cell r="AC71">
            <v>3</v>
          </cell>
          <cell r="AD71">
            <v>6</v>
          </cell>
          <cell r="AE71">
            <v>5</v>
          </cell>
          <cell r="AF71">
            <v>1</v>
          </cell>
          <cell r="AG71">
            <v>2</v>
          </cell>
          <cell r="AH71">
            <v>1</v>
          </cell>
          <cell r="AI71">
            <v>3</v>
          </cell>
          <cell r="AJ71">
            <v>2</v>
          </cell>
          <cell r="AK71">
            <v>1</v>
          </cell>
          <cell r="AL71">
            <v>1</v>
          </cell>
          <cell r="AM71">
            <v>0</v>
          </cell>
          <cell r="AN71">
            <v>1</v>
          </cell>
          <cell r="AO71">
            <v>6</v>
          </cell>
          <cell r="AP71">
            <v>8</v>
          </cell>
          <cell r="AQ71">
            <v>4</v>
          </cell>
          <cell r="AR71">
            <v>0</v>
          </cell>
          <cell r="AS71">
            <v>6</v>
          </cell>
          <cell r="AT71">
            <v>4</v>
          </cell>
          <cell r="AU71">
            <v>26</v>
          </cell>
          <cell r="AV71">
            <v>61</v>
          </cell>
          <cell r="AW71">
            <v>32</v>
          </cell>
          <cell r="AX71">
            <v>36</v>
          </cell>
          <cell r="AY71">
            <v>55</v>
          </cell>
          <cell r="AZ71">
            <v>44</v>
          </cell>
          <cell r="BA71">
            <v>95</v>
          </cell>
          <cell r="BB71">
            <v>101</v>
          </cell>
          <cell r="BC71">
            <v>62</v>
          </cell>
          <cell r="BD71">
            <v>36</v>
          </cell>
          <cell r="BE71">
            <v>56</v>
          </cell>
          <cell r="BF71">
            <v>22</v>
          </cell>
          <cell r="BG71">
            <v>10</v>
          </cell>
          <cell r="BH71">
            <v>8</v>
          </cell>
          <cell r="BI71">
            <v>6</v>
          </cell>
          <cell r="BJ71">
            <v>24</v>
          </cell>
          <cell r="BK71">
            <v>24</v>
          </cell>
          <cell r="BL71">
            <v>20</v>
          </cell>
          <cell r="BM71">
            <v>14</v>
          </cell>
          <cell r="BN71">
            <v>11.9</v>
          </cell>
          <cell r="BO71">
            <v>9.0649999999999995</v>
          </cell>
          <cell r="BP71">
            <v>9.0649999999999995</v>
          </cell>
          <cell r="BQ71">
            <v>5.1670499999999997</v>
          </cell>
          <cell r="BR71">
            <v>5.1670499999999997</v>
          </cell>
          <cell r="BS71">
            <v>5.1670499999999997</v>
          </cell>
          <cell r="BT71">
            <v>5.1670499999999997</v>
          </cell>
          <cell r="BU71">
            <v>2</v>
          </cell>
          <cell r="BV71">
            <v>2</v>
          </cell>
          <cell r="BW71">
            <v>2</v>
          </cell>
          <cell r="BX71">
            <v>2</v>
          </cell>
          <cell r="BY71">
            <v>2</v>
          </cell>
          <cell r="BZ71">
            <v>2</v>
          </cell>
          <cell r="CA71">
            <v>2</v>
          </cell>
          <cell r="CB71">
            <v>2</v>
          </cell>
          <cell r="CC71">
            <v>2</v>
          </cell>
          <cell r="CD71">
            <v>2</v>
          </cell>
          <cell r="CE71">
            <v>2</v>
          </cell>
          <cell r="CF71">
            <v>2</v>
          </cell>
          <cell r="CG71">
            <v>2</v>
          </cell>
          <cell r="CH71">
            <v>2</v>
          </cell>
          <cell r="CI71">
            <v>1</v>
          </cell>
          <cell r="CJ71">
            <v>1</v>
          </cell>
          <cell r="CK71">
            <v>1</v>
          </cell>
          <cell r="CL71">
            <v>1</v>
          </cell>
          <cell r="CM71">
            <v>2</v>
          </cell>
          <cell r="CN71">
            <v>2</v>
          </cell>
          <cell r="CO71">
            <v>2</v>
          </cell>
          <cell r="CP71">
            <v>2</v>
          </cell>
          <cell r="CQ71">
            <v>2</v>
          </cell>
          <cell r="CR71">
            <v>4</v>
          </cell>
          <cell r="CS71">
            <v>10</v>
          </cell>
          <cell r="CT71">
            <v>10</v>
          </cell>
          <cell r="CU71">
            <v>20</v>
          </cell>
          <cell r="CV71">
            <v>20</v>
          </cell>
          <cell r="CW71">
            <v>20</v>
          </cell>
          <cell r="CX71">
            <v>20</v>
          </cell>
          <cell r="CY71">
            <v>20</v>
          </cell>
          <cell r="CZ71">
            <v>28</v>
          </cell>
          <cell r="DA71">
            <v>22</v>
          </cell>
          <cell r="DB71">
            <v>30</v>
          </cell>
          <cell r="DC71">
            <v>38</v>
          </cell>
          <cell r="DD71">
            <v>44</v>
          </cell>
          <cell r="DE71">
            <v>58</v>
          </cell>
          <cell r="DF71">
            <v>30</v>
          </cell>
          <cell r="DG71">
            <v>16</v>
          </cell>
          <cell r="DI71">
            <v>61</v>
          </cell>
          <cell r="DJ71">
            <v>83.714285714285694</v>
          </cell>
          <cell r="DK71">
            <v>99.714285714285694</v>
          </cell>
          <cell r="DL71">
            <v>20.1428571428571</v>
          </cell>
          <cell r="DM71">
            <v>39.142857142857103</v>
          </cell>
          <cell r="DN71">
            <v>15.285714285714301</v>
          </cell>
          <cell r="DO71">
            <v>7.28571428571429</v>
          </cell>
          <cell r="DP71">
            <v>13.4285714285714</v>
          </cell>
          <cell r="DQ71">
            <v>16.285714285714299</v>
          </cell>
          <cell r="DR71">
            <v>178.57142857142901</v>
          </cell>
          <cell r="DS71">
            <v>315.71428571428601</v>
          </cell>
          <cell r="DT71">
            <v>142.857142857143</v>
          </cell>
          <cell r="DU71">
            <v>993.142857142857</v>
          </cell>
          <cell r="DV71">
            <v>543.14499999999998</v>
          </cell>
          <cell r="DW71">
            <v>170.55534285714299</v>
          </cell>
        </row>
        <row r="72">
          <cell r="F72" t="str">
            <v>CS20-1397</v>
          </cell>
          <cell r="G72" t="str">
            <v>ARA</v>
          </cell>
          <cell r="H72">
            <v>12</v>
          </cell>
          <cell r="I72">
            <v>21</v>
          </cell>
          <cell r="J72">
            <v>24</v>
          </cell>
          <cell r="K72">
            <v>29</v>
          </cell>
          <cell r="L72">
            <v>14</v>
          </cell>
          <cell r="M72">
            <v>6</v>
          </cell>
          <cell r="N72">
            <v>10</v>
          </cell>
          <cell r="O72">
            <v>5</v>
          </cell>
          <cell r="P72">
            <v>9</v>
          </cell>
          <cell r="Q72">
            <v>6</v>
          </cell>
          <cell r="R72">
            <v>6</v>
          </cell>
          <cell r="S72">
            <v>11</v>
          </cell>
          <cell r="T72">
            <v>11</v>
          </cell>
          <cell r="U72">
            <v>6</v>
          </cell>
          <cell r="V72">
            <v>1</v>
          </cell>
          <cell r="W72">
            <v>4</v>
          </cell>
          <cell r="X72">
            <v>5</v>
          </cell>
          <cell r="Y72">
            <v>7</v>
          </cell>
          <cell r="Z72">
            <v>6</v>
          </cell>
          <cell r="AA72">
            <v>10</v>
          </cell>
          <cell r="AB72">
            <v>8</v>
          </cell>
          <cell r="AC72">
            <v>6</v>
          </cell>
          <cell r="AD72">
            <v>7</v>
          </cell>
          <cell r="AE72">
            <v>5</v>
          </cell>
          <cell r="AF72">
            <v>7</v>
          </cell>
          <cell r="AG72">
            <v>3</v>
          </cell>
          <cell r="AH72">
            <v>2</v>
          </cell>
          <cell r="AI72">
            <v>6</v>
          </cell>
          <cell r="AJ72">
            <v>3</v>
          </cell>
          <cell r="AK72">
            <v>0</v>
          </cell>
          <cell r="AL72">
            <v>4</v>
          </cell>
          <cell r="AM72">
            <v>6</v>
          </cell>
          <cell r="AN72">
            <v>3</v>
          </cell>
          <cell r="AO72">
            <v>4</v>
          </cell>
          <cell r="AP72">
            <v>2</v>
          </cell>
          <cell r="AQ72">
            <v>3</v>
          </cell>
          <cell r="AR72">
            <v>2</v>
          </cell>
          <cell r="AS72">
            <v>3</v>
          </cell>
          <cell r="AT72">
            <v>7</v>
          </cell>
          <cell r="AU72">
            <v>5</v>
          </cell>
          <cell r="AV72">
            <v>6</v>
          </cell>
          <cell r="AW72">
            <v>9</v>
          </cell>
          <cell r="AX72">
            <v>5</v>
          </cell>
          <cell r="AY72">
            <v>7</v>
          </cell>
          <cell r="AZ72">
            <v>4</v>
          </cell>
          <cell r="BA72">
            <v>20</v>
          </cell>
          <cell r="BB72">
            <v>32</v>
          </cell>
          <cell r="BC72">
            <v>12</v>
          </cell>
          <cell r="BD72">
            <v>10</v>
          </cell>
          <cell r="BE72">
            <v>25</v>
          </cell>
          <cell r="BF72">
            <v>10</v>
          </cell>
          <cell r="BG72">
            <v>5</v>
          </cell>
          <cell r="BH72">
            <v>10</v>
          </cell>
          <cell r="BI72">
            <v>2</v>
          </cell>
          <cell r="BJ72">
            <v>10</v>
          </cell>
          <cell r="BK72">
            <v>10</v>
          </cell>
          <cell r="BL72">
            <v>8</v>
          </cell>
          <cell r="BM72">
            <v>5.6</v>
          </cell>
          <cell r="BN72">
            <v>4.76</v>
          </cell>
          <cell r="BO72">
            <v>3.6259999999999999</v>
          </cell>
          <cell r="BP72">
            <v>3.6259999999999999</v>
          </cell>
          <cell r="BQ72">
            <v>3</v>
          </cell>
          <cell r="BR72">
            <v>3</v>
          </cell>
          <cell r="BS72">
            <v>3</v>
          </cell>
          <cell r="BT72">
            <v>3</v>
          </cell>
          <cell r="BU72">
            <v>3</v>
          </cell>
          <cell r="BV72">
            <v>3</v>
          </cell>
          <cell r="BW72">
            <v>3</v>
          </cell>
          <cell r="BX72">
            <v>3</v>
          </cell>
          <cell r="BY72">
            <v>3</v>
          </cell>
          <cell r="BZ72">
            <v>3</v>
          </cell>
          <cell r="CA72">
            <v>3</v>
          </cell>
          <cell r="CB72">
            <v>3</v>
          </cell>
          <cell r="CC72">
            <v>3</v>
          </cell>
          <cell r="CD72">
            <v>3</v>
          </cell>
          <cell r="CE72">
            <v>3</v>
          </cell>
          <cell r="CF72">
            <v>3</v>
          </cell>
          <cell r="CG72">
            <v>3</v>
          </cell>
          <cell r="CH72">
            <v>3</v>
          </cell>
          <cell r="CI72">
            <v>1.5</v>
          </cell>
          <cell r="CJ72">
            <v>1.5</v>
          </cell>
          <cell r="CK72">
            <v>1.5</v>
          </cell>
          <cell r="CL72">
            <v>1.5</v>
          </cell>
          <cell r="CM72">
            <v>3</v>
          </cell>
          <cell r="CN72">
            <v>3</v>
          </cell>
          <cell r="CO72">
            <v>3</v>
          </cell>
          <cell r="CP72">
            <v>3</v>
          </cell>
          <cell r="CQ72">
            <v>3</v>
          </cell>
          <cell r="CR72">
            <v>3</v>
          </cell>
          <cell r="CS72">
            <v>4</v>
          </cell>
          <cell r="CT72">
            <v>4</v>
          </cell>
          <cell r="CU72">
            <v>8</v>
          </cell>
          <cell r="CV72">
            <v>8</v>
          </cell>
          <cell r="CW72">
            <v>8</v>
          </cell>
          <cell r="CX72">
            <v>8</v>
          </cell>
          <cell r="CY72">
            <v>6</v>
          </cell>
          <cell r="CZ72">
            <v>12</v>
          </cell>
          <cell r="DA72">
            <v>12</v>
          </cell>
          <cell r="DB72">
            <v>8</v>
          </cell>
          <cell r="DC72">
            <v>20</v>
          </cell>
          <cell r="DD72">
            <v>18</v>
          </cell>
          <cell r="DE72">
            <v>25</v>
          </cell>
          <cell r="DF72">
            <v>19</v>
          </cell>
          <cell r="DG72">
            <v>30</v>
          </cell>
          <cell r="DI72">
            <v>92</v>
          </cell>
          <cell r="DJ72">
            <v>32.857142857142897</v>
          </cell>
          <cell r="DK72">
            <v>37.571428571428598</v>
          </cell>
          <cell r="DL72">
            <v>18.571428571428601</v>
          </cell>
          <cell r="DM72">
            <v>33.428571428571402</v>
          </cell>
          <cell r="DN72">
            <v>24.571428571428601</v>
          </cell>
          <cell r="DO72">
            <v>12.1428571428571</v>
          </cell>
          <cell r="DP72">
            <v>17.285714285714299</v>
          </cell>
          <cell r="DQ72">
            <v>15.5714285714286</v>
          </cell>
          <cell r="DR72">
            <v>28</v>
          </cell>
          <cell r="DS72">
            <v>68.571428571428598</v>
          </cell>
          <cell r="DT72">
            <v>54.857142857142897</v>
          </cell>
          <cell r="DU72">
            <v>435.42857142857099</v>
          </cell>
          <cell r="DV72">
            <v>266.42857142857099</v>
          </cell>
          <cell r="DW72">
            <v>98.326285714285703</v>
          </cell>
        </row>
        <row r="73">
          <cell r="F73" t="str">
            <v>CS20-1398</v>
          </cell>
          <cell r="G73" t="str">
            <v>ARB</v>
          </cell>
          <cell r="H73">
            <v>0</v>
          </cell>
          <cell r="I73">
            <v>3</v>
          </cell>
          <cell r="J73">
            <v>3</v>
          </cell>
          <cell r="K73">
            <v>2</v>
          </cell>
          <cell r="L73">
            <v>2</v>
          </cell>
          <cell r="M73">
            <v>7</v>
          </cell>
          <cell r="N73">
            <v>5</v>
          </cell>
          <cell r="O73">
            <v>1</v>
          </cell>
          <cell r="P73">
            <v>4</v>
          </cell>
          <cell r="Q73">
            <v>7</v>
          </cell>
          <cell r="R73">
            <v>3</v>
          </cell>
          <cell r="S73">
            <v>1</v>
          </cell>
          <cell r="T73">
            <v>3</v>
          </cell>
          <cell r="U73">
            <v>7</v>
          </cell>
          <cell r="V73">
            <v>1</v>
          </cell>
          <cell r="W73">
            <v>2</v>
          </cell>
          <cell r="X73">
            <v>0</v>
          </cell>
          <cell r="Y73">
            <v>8</v>
          </cell>
          <cell r="Z73">
            <v>1</v>
          </cell>
          <cell r="AA73">
            <v>0</v>
          </cell>
          <cell r="AB73">
            <v>0</v>
          </cell>
          <cell r="AC73">
            <v>1</v>
          </cell>
          <cell r="AD73">
            <v>1</v>
          </cell>
          <cell r="AE73">
            <v>3</v>
          </cell>
          <cell r="AF73">
            <v>1</v>
          </cell>
          <cell r="AG73">
            <v>2</v>
          </cell>
          <cell r="AH73">
            <v>4</v>
          </cell>
          <cell r="AI73">
            <v>8</v>
          </cell>
          <cell r="AJ73">
            <v>1</v>
          </cell>
          <cell r="AK73" t="str">
            <v/>
          </cell>
          <cell r="AL73">
            <v>0</v>
          </cell>
          <cell r="AM73" t="str">
            <v/>
          </cell>
          <cell r="AN73">
            <v>0</v>
          </cell>
          <cell r="AO73" t="str">
            <v/>
          </cell>
          <cell r="AP73">
            <v>0</v>
          </cell>
          <cell r="AQ73">
            <v>0</v>
          </cell>
          <cell r="AR73">
            <v>4</v>
          </cell>
          <cell r="AS73">
            <v>3</v>
          </cell>
          <cell r="AT73">
            <v>8</v>
          </cell>
          <cell r="AU73">
            <v>15</v>
          </cell>
          <cell r="AV73">
            <v>23</v>
          </cell>
          <cell r="AW73">
            <v>13</v>
          </cell>
          <cell r="AX73">
            <v>4</v>
          </cell>
          <cell r="AY73">
            <v>17</v>
          </cell>
          <cell r="AZ73">
            <v>11</v>
          </cell>
          <cell r="BA73">
            <v>11</v>
          </cell>
          <cell r="BB73">
            <v>15</v>
          </cell>
          <cell r="BC73">
            <v>10</v>
          </cell>
          <cell r="BD73">
            <v>8</v>
          </cell>
          <cell r="BE73">
            <v>15</v>
          </cell>
          <cell r="BF73">
            <v>13</v>
          </cell>
          <cell r="BG73">
            <v>1</v>
          </cell>
          <cell r="BH73">
            <v>1</v>
          </cell>
          <cell r="BI73">
            <v>1</v>
          </cell>
          <cell r="BJ73">
            <v>12</v>
          </cell>
          <cell r="BK73">
            <v>12</v>
          </cell>
          <cell r="BL73">
            <v>10</v>
          </cell>
          <cell r="BM73">
            <v>7</v>
          </cell>
          <cell r="BN73">
            <v>5.95</v>
          </cell>
          <cell r="BO73">
            <v>4.5324999999999998</v>
          </cell>
          <cell r="BP73">
            <v>4.5324999999999998</v>
          </cell>
          <cell r="BQ73">
            <v>2.5835249999999998</v>
          </cell>
          <cell r="BR73">
            <v>2.5835249999999998</v>
          </cell>
          <cell r="BS73">
            <v>2.5835249999999998</v>
          </cell>
          <cell r="BT73">
            <v>2.5835249999999998</v>
          </cell>
          <cell r="BU73">
            <v>2</v>
          </cell>
          <cell r="BV73">
            <v>2</v>
          </cell>
          <cell r="BW73">
            <v>2</v>
          </cell>
          <cell r="BX73">
            <v>2</v>
          </cell>
          <cell r="BY73">
            <v>2</v>
          </cell>
          <cell r="BZ73">
            <v>2</v>
          </cell>
          <cell r="CA73">
            <v>2</v>
          </cell>
          <cell r="CB73">
            <v>2</v>
          </cell>
          <cell r="CC73">
            <v>2</v>
          </cell>
          <cell r="CD73">
            <v>2</v>
          </cell>
          <cell r="CE73">
            <v>2</v>
          </cell>
          <cell r="CF73">
            <v>2</v>
          </cell>
          <cell r="CG73">
            <v>2</v>
          </cell>
          <cell r="CH73">
            <v>2</v>
          </cell>
          <cell r="CI73">
            <v>1</v>
          </cell>
          <cell r="CJ73">
            <v>1</v>
          </cell>
          <cell r="CK73">
            <v>1</v>
          </cell>
          <cell r="CL73">
            <v>1</v>
          </cell>
          <cell r="CM73">
            <v>2</v>
          </cell>
          <cell r="CN73">
            <v>2</v>
          </cell>
          <cell r="CO73">
            <v>2</v>
          </cell>
          <cell r="CP73">
            <v>2</v>
          </cell>
          <cell r="CQ73">
            <v>2</v>
          </cell>
          <cell r="CR73">
            <v>2</v>
          </cell>
          <cell r="CS73">
            <v>5</v>
          </cell>
          <cell r="CT73">
            <v>5</v>
          </cell>
          <cell r="CU73">
            <v>10</v>
          </cell>
          <cell r="CV73">
            <v>10</v>
          </cell>
          <cell r="CW73">
            <v>10</v>
          </cell>
          <cell r="CX73">
            <v>10</v>
          </cell>
          <cell r="CY73">
            <v>2</v>
          </cell>
          <cell r="CZ73">
            <v>2</v>
          </cell>
          <cell r="DA73">
            <v>10</v>
          </cell>
          <cell r="DB73">
            <v>11</v>
          </cell>
          <cell r="DC73">
            <v>20</v>
          </cell>
          <cell r="DD73">
            <v>20</v>
          </cell>
          <cell r="DE73">
            <v>14</v>
          </cell>
          <cell r="DF73">
            <v>9</v>
          </cell>
          <cell r="DG73">
            <v>9</v>
          </cell>
          <cell r="DI73">
            <v>8.8571428571428594</v>
          </cell>
          <cell r="DJ73">
            <v>15.8571428571429</v>
          </cell>
          <cell r="DK73">
            <v>15.8571428571429</v>
          </cell>
          <cell r="DL73">
            <v>11.5714285714286</v>
          </cell>
          <cell r="DM73">
            <v>8.4285714285714306</v>
          </cell>
          <cell r="DN73">
            <v>7.4285714285714297</v>
          </cell>
          <cell r="DO73">
            <v>13</v>
          </cell>
          <cell r="DP73">
            <v>0</v>
          </cell>
          <cell r="DQ73">
            <v>15</v>
          </cell>
          <cell r="DR73">
            <v>62.285714285714299</v>
          </cell>
          <cell r="DS73">
            <v>53.857142857142897</v>
          </cell>
          <cell r="DT73">
            <v>40</v>
          </cell>
          <cell r="DU73">
            <v>252.142857142857</v>
          </cell>
          <cell r="DV73">
            <v>262.56338571428603</v>
          </cell>
          <cell r="DW73">
            <v>88.991957142857103</v>
          </cell>
        </row>
        <row r="74">
          <cell r="F74" t="str">
            <v>CS20-1399</v>
          </cell>
          <cell r="G74" t="str">
            <v>ARB-</v>
          </cell>
          <cell r="H74">
            <v>1</v>
          </cell>
          <cell r="I74">
            <v>3</v>
          </cell>
          <cell r="J74">
            <v>1</v>
          </cell>
          <cell r="K74">
            <v>4</v>
          </cell>
          <cell r="L74">
            <v>2</v>
          </cell>
          <cell r="M74">
            <v>0</v>
          </cell>
          <cell r="N74">
            <v>4</v>
          </cell>
          <cell r="O74">
            <v>4</v>
          </cell>
          <cell r="P74">
            <v>2</v>
          </cell>
          <cell r="Q74">
            <v>2</v>
          </cell>
          <cell r="R74">
            <v>3</v>
          </cell>
          <cell r="S74">
            <v>0</v>
          </cell>
          <cell r="T74">
            <v>0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2</v>
          </cell>
          <cell r="Z74">
            <v>1</v>
          </cell>
          <cell r="AA74" t="str">
            <v/>
          </cell>
          <cell r="AB74">
            <v>1</v>
          </cell>
          <cell r="AC74">
            <v>1</v>
          </cell>
          <cell r="AD74" t="str">
            <v/>
          </cell>
          <cell r="AE74" t="str">
            <v/>
          </cell>
          <cell r="AF74">
            <v>2</v>
          </cell>
          <cell r="AG74">
            <v>2</v>
          </cell>
          <cell r="AH74">
            <v>2</v>
          </cell>
          <cell r="AI74">
            <v>5</v>
          </cell>
          <cell r="AJ74">
            <v>0</v>
          </cell>
          <cell r="AK74" t="str">
            <v/>
          </cell>
          <cell r="AL74">
            <v>1</v>
          </cell>
          <cell r="AM74">
            <v>0</v>
          </cell>
          <cell r="AN74">
            <v>3</v>
          </cell>
          <cell r="AO74">
            <v>0</v>
          </cell>
          <cell r="AP74">
            <v>1</v>
          </cell>
          <cell r="AQ74">
            <v>2</v>
          </cell>
          <cell r="AR74">
            <v>2</v>
          </cell>
          <cell r="AS74">
            <v>2</v>
          </cell>
          <cell r="AT74">
            <v>1</v>
          </cell>
          <cell r="AU74">
            <v>8</v>
          </cell>
          <cell r="AV74">
            <v>13</v>
          </cell>
          <cell r="AW74">
            <v>4</v>
          </cell>
          <cell r="AX74">
            <v>8</v>
          </cell>
          <cell r="AY74">
            <v>4</v>
          </cell>
          <cell r="AZ74">
            <v>6</v>
          </cell>
          <cell r="BA74">
            <v>9</v>
          </cell>
          <cell r="BB74">
            <v>3</v>
          </cell>
          <cell r="BC74">
            <v>3</v>
          </cell>
          <cell r="BD74">
            <v>12</v>
          </cell>
          <cell r="BE74">
            <v>10</v>
          </cell>
          <cell r="BF74">
            <v>9</v>
          </cell>
          <cell r="BG74">
            <v>3</v>
          </cell>
          <cell r="BH74">
            <v>5</v>
          </cell>
          <cell r="BI74">
            <v>3</v>
          </cell>
          <cell r="BJ74">
            <v>6</v>
          </cell>
          <cell r="BK74">
            <v>6</v>
          </cell>
          <cell r="BL74">
            <v>5</v>
          </cell>
          <cell r="BM74">
            <v>3.5</v>
          </cell>
          <cell r="BN74">
            <v>2.9750000000000001</v>
          </cell>
          <cell r="BO74">
            <v>2.2662499999999999</v>
          </cell>
          <cell r="BP74">
            <v>2.2662499999999999</v>
          </cell>
          <cell r="BQ74">
            <v>1.2917624999999999</v>
          </cell>
          <cell r="BR74">
            <v>1.2917624999999999</v>
          </cell>
          <cell r="BS74">
            <v>1.2917624999999999</v>
          </cell>
          <cell r="BT74">
            <v>1.2917624999999999</v>
          </cell>
          <cell r="BU74">
            <v>1</v>
          </cell>
          <cell r="BV74">
            <v>1</v>
          </cell>
          <cell r="BW74">
            <v>1</v>
          </cell>
          <cell r="BX74">
            <v>1</v>
          </cell>
          <cell r="BY74">
            <v>1</v>
          </cell>
          <cell r="BZ74">
            <v>1</v>
          </cell>
          <cell r="CA74">
            <v>1</v>
          </cell>
          <cell r="CB74">
            <v>1</v>
          </cell>
          <cell r="CC74">
            <v>1</v>
          </cell>
          <cell r="CD74">
            <v>1</v>
          </cell>
          <cell r="CE74">
            <v>1</v>
          </cell>
          <cell r="CF74">
            <v>1</v>
          </cell>
          <cell r="CG74">
            <v>1</v>
          </cell>
          <cell r="CH74">
            <v>1</v>
          </cell>
          <cell r="CI74">
            <v>0.5</v>
          </cell>
          <cell r="CJ74">
            <v>0.5</v>
          </cell>
          <cell r="CK74">
            <v>0.5</v>
          </cell>
          <cell r="CL74">
            <v>0.5</v>
          </cell>
          <cell r="CM74">
            <v>1</v>
          </cell>
          <cell r="CN74">
            <v>1</v>
          </cell>
          <cell r="CO74">
            <v>1</v>
          </cell>
          <cell r="CP74">
            <v>1</v>
          </cell>
          <cell r="CQ74">
            <v>1</v>
          </cell>
          <cell r="CR74">
            <v>1</v>
          </cell>
          <cell r="CS74">
            <v>3</v>
          </cell>
          <cell r="CT74">
            <v>3</v>
          </cell>
          <cell r="CU74">
            <v>5</v>
          </cell>
          <cell r="CV74">
            <v>5</v>
          </cell>
          <cell r="CW74">
            <v>5</v>
          </cell>
          <cell r="CX74">
            <v>5</v>
          </cell>
          <cell r="CY74">
            <v>2</v>
          </cell>
          <cell r="CZ74">
            <v>2</v>
          </cell>
          <cell r="DA74">
            <v>5</v>
          </cell>
          <cell r="DB74">
            <v>6</v>
          </cell>
          <cell r="DC74">
            <v>5</v>
          </cell>
          <cell r="DD74">
            <v>5</v>
          </cell>
          <cell r="DE74">
            <v>11</v>
          </cell>
          <cell r="DF74">
            <v>3</v>
          </cell>
          <cell r="DG74">
            <v>2</v>
          </cell>
          <cell r="DI74">
            <v>9.8571428571428594</v>
          </cell>
          <cell r="DJ74">
            <v>10</v>
          </cell>
          <cell r="DK74">
            <v>6.1428571428571397</v>
          </cell>
          <cell r="DL74">
            <v>1.28571428571429</v>
          </cell>
          <cell r="DM74">
            <v>4.28571428571429</v>
          </cell>
          <cell r="DN74">
            <v>4.4285714285714297</v>
          </cell>
          <cell r="DO74">
            <v>7.28571428571429</v>
          </cell>
          <cell r="DP74">
            <v>4.4285714285714297</v>
          </cell>
          <cell r="DQ74">
            <v>7.28571428571429</v>
          </cell>
          <cell r="DR74">
            <v>34.714285714285701</v>
          </cell>
          <cell r="DS74">
            <v>22.428571428571399</v>
          </cell>
          <cell r="DT74">
            <v>35.571428571428598</v>
          </cell>
          <cell r="DU74">
            <v>147.71428571428601</v>
          </cell>
          <cell r="DV74">
            <v>131.78169285714301</v>
          </cell>
          <cell r="DW74">
            <v>51.495978571428601</v>
          </cell>
        </row>
        <row r="75">
          <cell r="F75" t="str">
            <v>CS20-1400</v>
          </cell>
          <cell r="G75" t="str">
            <v>ARB</v>
          </cell>
          <cell r="H75">
            <v>1</v>
          </cell>
          <cell r="I75">
            <v>5</v>
          </cell>
          <cell r="J75">
            <v>7</v>
          </cell>
          <cell r="K75">
            <v>3</v>
          </cell>
          <cell r="L75">
            <v>4</v>
          </cell>
          <cell r="M75">
            <v>4</v>
          </cell>
          <cell r="N75">
            <v>2</v>
          </cell>
          <cell r="O75">
            <v>5</v>
          </cell>
          <cell r="P75">
            <v>5</v>
          </cell>
          <cell r="Q75">
            <v>14</v>
          </cell>
          <cell r="R75">
            <v>11</v>
          </cell>
          <cell r="S75">
            <v>2</v>
          </cell>
          <cell r="T75">
            <v>3</v>
          </cell>
          <cell r="U75">
            <v>2</v>
          </cell>
          <cell r="V75">
            <v>3</v>
          </cell>
          <cell r="W75">
            <v>3</v>
          </cell>
          <cell r="X75">
            <v>4</v>
          </cell>
          <cell r="Y75">
            <v>7</v>
          </cell>
          <cell r="Z75">
            <v>1</v>
          </cell>
          <cell r="AA75">
            <v>0</v>
          </cell>
          <cell r="AB75">
            <v>1</v>
          </cell>
          <cell r="AC75">
            <v>1</v>
          </cell>
          <cell r="AD75" t="str">
            <v/>
          </cell>
          <cell r="AE75">
            <v>0</v>
          </cell>
          <cell r="AF75">
            <v>0</v>
          </cell>
          <cell r="AG75">
            <v>0</v>
          </cell>
          <cell r="AH75" t="str">
            <v/>
          </cell>
          <cell r="AI75">
            <v>0</v>
          </cell>
          <cell r="AJ75">
            <v>0</v>
          </cell>
          <cell r="AK75">
            <v>1</v>
          </cell>
          <cell r="AL75">
            <v>1</v>
          </cell>
          <cell r="AM75">
            <v>3</v>
          </cell>
          <cell r="AN75">
            <v>4</v>
          </cell>
          <cell r="AO75">
            <v>3</v>
          </cell>
          <cell r="AP75">
            <v>0</v>
          </cell>
          <cell r="AQ75">
            <v>1</v>
          </cell>
          <cell r="AR75">
            <v>2</v>
          </cell>
          <cell r="AS75">
            <v>3</v>
          </cell>
          <cell r="AT75">
            <v>1</v>
          </cell>
          <cell r="AU75">
            <v>3</v>
          </cell>
          <cell r="AV75">
            <v>6</v>
          </cell>
          <cell r="AW75">
            <v>5</v>
          </cell>
          <cell r="AX75">
            <v>2</v>
          </cell>
          <cell r="AY75">
            <v>8</v>
          </cell>
          <cell r="AZ75">
            <v>7</v>
          </cell>
          <cell r="BA75">
            <v>4</v>
          </cell>
          <cell r="BB75">
            <v>9</v>
          </cell>
          <cell r="BC75">
            <v>5</v>
          </cell>
          <cell r="BD75">
            <v>4</v>
          </cell>
          <cell r="BE75">
            <v>6</v>
          </cell>
          <cell r="BF75">
            <v>10</v>
          </cell>
          <cell r="BG75">
            <v>0</v>
          </cell>
          <cell r="BH75">
            <v>0</v>
          </cell>
          <cell r="BI75">
            <v>1</v>
          </cell>
          <cell r="BJ75">
            <v>6</v>
          </cell>
          <cell r="BK75">
            <v>6</v>
          </cell>
          <cell r="BL75">
            <v>5</v>
          </cell>
          <cell r="BM75">
            <v>3.5</v>
          </cell>
          <cell r="BN75">
            <v>2.9750000000000001</v>
          </cell>
          <cell r="BO75">
            <v>2.2662499999999999</v>
          </cell>
          <cell r="BP75">
            <v>2.2662499999999999</v>
          </cell>
          <cell r="BQ75">
            <v>1.2917624999999999</v>
          </cell>
          <cell r="BR75">
            <v>1.2917624999999999</v>
          </cell>
          <cell r="BS75">
            <v>1.2917624999999999</v>
          </cell>
          <cell r="BT75">
            <v>1.2917624999999999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I75">
            <v>0.5</v>
          </cell>
          <cell r="CJ75">
            <v>0.5</v>
          </cell>
          <cell r="CK75">
            <v>0.5</v>
          </cell>
          <cell r="CL75">
            <v>0.5</v>
          </cell>
          <cell r="CM75">
            <v>1</v>
          </cell>
          <cell r="CN75">
            <v>1</v>
          </cell>
          <cell r="CO75">
            <v>1</v>
          </cell>
          <cell r="CP75">
            <v>1</v>
          </cell>
          <cell r="CQ75">
            <v>1</v>
          </cell>
          <cell r="CR75">
            <v>1</v>
          </cell>
          <cell r="CS75">
            <v>3</v>
          </cell>
          <cell r="CT75">
            <v>3</v>
          </cell>
          <cell r="CU75">
            <v>5</v>
          </cell>
          <cell r="CV75">
            <v>5</v>
          </cell>
          <cell r="CW75">
            <v>5</v>
          </cell>
          <cell r="CX75">
            <v>5</v>
          </cell>
          <cell r="CY75">
            <v>3</v>
          </cell>
          <cell r="CZ75">
            <v>5</v>
          </cell>
          <cell r="DA75">
            <v>7</v>
          </cell>
          <cell r="DB75">
            <v>13</v>
          </cell>
          <cell r="DC75">
            <v>11</v>
          </cell>
          <cell r="DD75">
            <v>7</v>
          </cell>
          <cell r="DE75">
            <v>10</v>
          </cell>
          <cell r="DF75">
            <v>7</v>
          </cell>
          <cell r="DG75">
            <v>3</v>
          </cell>
          <cell r="DI75">
            <v>17.714285714285701</v>
          </cell>
          <cell r="DJ75">
            <v>15.4285714285714</v>
          </cell>
          <cell r="DK75">
            <v>32.428571428571402</v>
          </cell>
          <cell r="DL75">
            <v>13.4285714285714</v>
          </cell>
          <cell r="DM75">
            <v>8.5714285714285694</v>
          </cell>
          <cell r="DN75">
            <v>0.42857142857142899</v>
          </cell>
          <cell r="DO75">
            <v>1.28571428571429</v>
          </cell>
          <cell r="DP75">
            <v>10.714285714285699</v>
          </cell>
          <cell r="DQ75">
            <v>7</v>
          </cell>
          <cell r="DR75">
            <v>19.428571428571399</v>
          </cell>
          <cell r="DS75">
            <v>28.1428571428571</v>
          </cell>
          <cell r="DT75">
            <v>21.428571428571399</v>
          </cell>
          <cell r="DU75">
            <v>176</v>
          </cell>
          <cell r="DV75">
            <v>149.78169285714301</v>
          </cell>
          <cell r="DW75">
            <v>44.495978571428601</v>
          </cell>
        </row>
        <row r="76">
          <cell r="F76" t="str">
            <v>CS20-1401</v>
          </cell>
          <cell r="G76" t="str">
            <v>ARB</v>
          </cell>
          <cell r="H76">
            <v>8</v>
          </cell>
          <cell r="I76">
            <v>8</v>
          </cell>
          <cell r="J76">
            <v>1</v>
          </cell>
          <cell r="K76">
            <v>9</v>
          </cell>
          <cell r="L76">
            <v>8</v>
          </cell>
          <cell r="M76">
            <v>13</v>
          </cell>
          <cell r="N76">
            <v>16</v>
          </cell>
          <cell r="O76">
            <v>19</v>
          </cell>
          <cell r="P76">
            <v>20</v>
          </cell>
          <cell r="Q76">
            <v>27</v>
          </cell>
          <cell r="R76">
            <v>9</v>
          </cell>
          <cell r="S76">
            <v>1</v>
          </cell>
          <cell r="T76">
            <v>6</v>
          </cell>
          <cell r="U76">
            <v>4</v>
          </cell>
          <cell r="V76">
            <v>3</v>
          </cell>
          <cell r="W76">
            <v>4</v>
          </cell>
          <cell r="X76">
            <v>13</v>
          </cell>
          <cell r="Y76">
            <v>13</v>
          </cell>
          <cell r="Z76">
            <v>4</v>
          </cell>
          <cell r="AA76">
            <v>1</v>
          </cell>
          <cell r="AB76">
            <v>0</v>
          </cell>
          <cell r="AC76">
            <v>4</v>
          </cell>
          <cell r="AD76">
            <v>1</v>
          </cell>
          <cell r="AE76">
            <v>3</v>
          </cell>
          <cell r="AF76">
            <v>2</v>
          </cell>
          <cell r="AG76">
            <v>2</v>
          </cell>
          <cell r="AH76" t="str">
            <v/>
          </cell>
          <cell r="AI76">
            <v>2</v>
          </cell>
          <cell r="AJ76">
            <v>1</v>
          </cell>
          <cell r="AK76">
            <v>2</v>
          </cell>
          <cell r="AL76">
            <v>0</v>
          </cell>
          <cell r="AM76">
            <v>1</v>
          </cell>
          <cell r="AN76">
            <v>1</v>
          </cell>
          <cell r="AO76">
            <v>6</v>
          </cell>
          <cell r="AP76">
            <v>1</v>
          </cell>
          <cell r="AQ76">
            <v>7</v>
          </cell>
          <cell r="AR76">
            <v>1</v>
          </cell>
          <cell r="AS76">
            <v>3</v>
          </cell>
          <cell r="AT76">
            <v>7</v>
          </cell>
          <cell r="AU76">
            <v>15</v>
          </cell>
          <cell r="AV76">
            <v>28</v>
          </cell>
          <cell r="AW76">
            <v>19</v>
          </cell>
          <cell r="AX76">
            <v>14</v>
          </cell>
          <cell r="AY76">
            <v>32</v>
          </cell>
          <cell r="AZ76">
            <v>51</v>
          </cell>
          <cell r="BA76">
            <v>49</v>
          </cell>
          <cell r="BB76">
            <v>114</v>
          </cell>
          <cell r="BC76">
            <v>69</v>
          </cell>
          <cell r="BD76">
            <v>34</v>
          </cell>
          <cell r="BE76">
            <v>40</v>
          </cell>
          <cell r="BF76">
            <v>35</v>
          </cell>
          <cell r="BG76">
            <v>10</v>
          </cell>
          <cell r="BH76">
            <v>13</v>
          </cell>
          <cell r="BI76">
            <v>7</v>
          </cell>
          <cell r="BJ76">
            <v>24</v>
          </cell>
          <cell r="BK76">
            <v>24</v>
          </cell>
          <cell r="BL76">
            <v>20</v>
          </cell>
          <cell r="BM76">
            <v>10.5</v>
          </cell>
          <cell r="BN76">
            <v>8.9250000000000007</v>
          </cell>
          <cell r="BO76">
            <v>6.7987500000000001</v>
          </cell>
          <cell r="BP76">
            <v>6.7987500000000001</v>
          </cell>
          <cell r="BQ76">
            <v>3.8752875000000002</v>
          </cell>
          <cell r="BR76">
            <v>3.8752875000000002</v>
          </cell>
          <cell r="BS76">
            <v>3.8752875000000002</v>
          </cell>
          <cell r="BT76">
            <v>3.8752875000000002</v>
          </cell>
          <cell r="BU76">
            <v>3</v>
          </cell>
          <cell r="BV76">
            <v>3</v>
          </cell>
          <cell r="BW76">
            <v>3</v>
          </cell>
          <cell r="BX76">
            <v>3</v>
          </cell>
          <cell r="BY76">
            <v>3</v>
          </cell>
          <cell r="BZ76">
            <v>3</v>
          </cell>
          <cell r="CA76">
            <v>3</v>
          </cell>
          <cell r="CB76">
            <v>3</v>
          </cell>
          <cell r="CC76">
            <v>3</v>
          </cell>
          <cell r="CD76">
            <v>3</v>
          </cell>
          <cell r="CE76">
            <v>3</v>
          </cell>
          <cell r="CF76">
            <v>3</v>
          </cell>
          <cell r="CG76">
            <v>3</v>
          </cell>
          <cell r="CH76">
            <v>3</v>
          </cell>
          <cell r="CI76">
            <v>1.5</v>
          </cell>
          <cell r="CJ76">
            <v>1.5</v>
          </cell>
          <cell r="CK76">
            <v>1.5</v>
          </cell>
          <cell r="CL76">
            <v>1.5</v>
          </cell>
          <cell r="CM76">
            <v>3</v>
          </cell>
          <cell r="CN76">
            <v>3</v>
          </cell>
          <cell r="CO76">
            <v>3</v>
          </cell>
          <cell r="CP76">
            <v>3</v>
          </cell>
          <cell r="CQ76">
            <v>3</v>
          </cell>
          <cell r="CR76">
            <v>3</v>
          </cell>
          <cell r="CS76">
            <v>8</v>
          </cell>
          <cell r="CT76">
            <v>8</v>
          </cell>
          <cell r="CU76">
            <v>15</v>
          </cell>
          <cell r="CV76">
            <v>15</v>
          </cell>
          <cell r="CW76">
            <v>15</v>
          </cell>
          <cell r="CX76">
            <v>15</v>
          </cell>
          <cell r="CY76">
            <v>17</v>
          </cell>
          <cell r="CZ76">
            <v>18</v>
          </cell>
          <cell r="DA76">
            <v>62</v>
          </cell>
          <cell r="DB76">
            <v>54</v>
          </cell>
          <cell r="DC76">
            <v>40</v>
          </cell>
          <cell r="DD76">
            <v>26</v>
          </cell>
          <cell r="DE76">
            <v>32</v>
          </cell>
          <cell r="DF76">
            <v>32</v>
          </cell>
          <cell r="DG76">
            <v>32</v>
          </cell>
          <cell r="DI76">
            <v>29.428571428571399</v>
          </cell>
          <cell r="DJ76">
            <v>61.142857142857103</v>
          </cell>
          <cell r="DK76">
            <v>53.571428571428598</v>
          </cell>
          <cell r="DL76">
            <v>26.714285714285701</v>
          </cell>
          <cell r="DM76">
            <v>18.428571428571399</v>
          </cell>
          <cell r="DN76">
            <v>9.71428571428571</v>
          </cell>
          <cell r="DO76">
            <v>5</v>
          </cell>
          <cell r="DP76">
            <v>8.71428571428571</v>
          </cell>
          <cell r="DQ76">
            <v>18.285714285714299</v>
          </cell>
          <cell r="DR76">
            <v>89.714285714285694</v>
          </cell>
          <cell r="DS76">
            <v>281.57142857142901</v>
          </cell>
          <cell r="DT76">
            <v>140.57142857142901</v>
          </cell>
          <cell r="DU76">
            <v>742.857142857143</v>
          </cell>
          <cell r="DV76">
            <v>571.80936428571397</v>
          </cell>
          <cell r="DW76">
            <v>169.09507857142901</v>
          </cell>
        </row>
        <row r="77">
          <cell r="F77" t="str">
            <v>CS20-1402</v>
          </cell>
          <cell r="G77" t="str">
            <v>ARB</v>
          </cell>
          <cell r="H77">
            <v>4</v>
          </cell>
          <cell r="I77">
            <v>5</v>
          </cell>
          <cell r="J77">
            <v>6</v>
          </cell>
          <cell r="K77">
            <v>6</v>
          </cell>
          <cell r="L77">
            <v>5</v>
          </cell>
          <cell r="M77">
            <v>9</v>
          </cell>
          <cell r="N77">
            <v>20</v>
          </cell>
          <cell r="O77">
            <v>14</v>
          </cell>
          <cell r="P77">
            <v>16</v>
          </cell>
          <cell r="Q77">
            <v>10</v>
          </cell>
          <cell r="R77">
            <v>5</v>
          </cell>
          <cell r="S77">
            <v>1</v>
          </cell>
          <cell r="T77">
            <v>8</v>
          </cell>
          <cell r="U77">
            <v>2</v>
          </cell>
          <cell r="V77">
            <v>3</v>
          </cell>
          <cell r="W77">
            <v>1</v>
          </cell>
          <cell r="X77">
            <v>2</v>
          </cell>
          <cell r="Y77">
            <v>3</v>
          </cell>
          <cell r="Z77">
            <v>0</v>
          </cell>
          <cell r="AA77">
            <v>2</v>
          </cell>
          <cell r="AB77">
            <v>3</v>
          </cell>
          <cell r="AC77">
            <v>2</v>
          </cell>
          <cell r="AD77">
            <v>3</v>
          </cell>
          <cell r="AE77">
            <v>2</v>
          </cell>
          <cell r="AF77">
            <v>4</v>
          </cell>
          <cell r="AG77">
            <v>2</v>
          </cell>
          <cell r="AH77">
            <v>1</v>
          </cell>
          <cell r="AI77">
            <v>1</v>
          </cell>
          <cell r="AJ77">
            <v>2</v>
          </cell>
          <cell r="AK77">
            <v>4</v>
          </cell>
          <cell r="AL77">
            <v>1</v>
          </cell>
          <cell r="AM77">
            <v>1</v>
          </cell>
          <cell r="AN77">
            <v>1</v>
          </cell>
          <cell r="AO77">
            <v>2</v>
          </cell>
          <cell r="AP77">
            <v>7</v>
          </cell>
          <cell r="AQ77">
            <v>3</v>
          </cell>
          <cell r="AR77">
            <v>5</v>
          </cell>
          <cell r="AS77">
            <v>2</v>
          </cell>
          <cell r="AT77">
            <v>4</v>
          </cell>
          <cell r="AU77">
            <v>2</v>
          </cell>
          <cell r="AV77">
            <v>2</v>
          </cell>
          <cell r="AW77">
            <v>7</v>
          </cell>
          <cell r="AX77">
            <v>1</v>
          </cell>
          <cell r="AY77">
            <v>8</v>
          </cell>
          <cell r="AZ77">
            <v>6</v>
          </cell>
          <cell r="BA77">
            <v>12</v>
          </cell>
          <cell r="BB77">
            <v>13</v>
          </cell>
          <cell r="BC77">
            <v>18</v>
          </cell>
          <cell r="BD77">
            <v>16</v>
          </cell>
          <cell r="BE77">
            <v>22</v>
          </cell>
          <cell r="BF77">
            <v>10</v>
          </cell>
          <cell r="BG77">
            <v>5</v>
          </cell>
          <cell r="BH77">
            <v>8</v>
          </cell>
          <cell r="BI77">
            <v>6</v>
          </cell>
          <cell r="BJ77">
            <v>10</v>
          </cell>
          <cell r="BK77">
            <v>10</v>
          </cell>
          <cell r="BL77">
            <v>8</v>
          </cell>
          <cell r="BM77">
            <v>3.5</v>
          </cell>
          <cell r="BN77">
            <v>2.9750000000000001</v>
          </cell>
          <cell r="BO77">
            <v>2.2662499999999999</v>
          </cell>
          <cell r="BP77">
            <v>2.2662499999999999</v>
          </cell>
          <cell r="BQ77">
            <v>2</v>
          </cell>
          <cell r="BR77">
            <v>2</v>
          </cell>
          <cell r="BS77">
            <v>2</v>
          </cell>
          <cell r="BT77">
            <v>2</v>
          </cell>
          <cell r="BU77">
            <v>2</v>
          </cell>
          <cell r="BV77">
            <v>2</v>
          </cell>
          <cell r="BW77">
            <v>2</v>
          </cell>
          <cell r="BX77">
            <v>2</v>
          </cell>
          <cell r="BY77">
            <v>2</v>
          </cell>
          <cell r="BZ77">
            <v>2</v>
          </cell>
          <cell r="CA77">
            <v>2</v>
          </cell>
          <cell r="CB77">
            <v>2</v>
          </cell>
          <cell r="CC77">
            <v>2</v>
          </cell>
          <cell r="CD77">
            <v>2</v>
          </cell>
          <cell r="CE77">
            <v>2</v>
          </cell>
          <cell r="CF77">
            <v>2</v>
          </cell>
          <cell r="CG77">
            <v>2</v>
          </cell>
          <cell r="CH77">
            <v>2</v>
          </cell>
          <cell r="CI77">
            <v>1</v>
          </cell>
          <cell r="CJ77">
            <v>1</v>
          </cell>
          <cell r="CK77">
            <v>1</v>
          </cell>
          <cell r="CL77">
            <v>1</v>
          </cell>
          <cell r="CM77">
            <v>2</v>
          </cell>
          <cell r="CN77">
            <v>2</v>
          </cell>
          <cell r="CO77">
            <v>2</v>
          </cell>
          <cell r="CP77">
            <v>2</v>
          </cell>
          <cell r="CQ77">
            <v>2</v>
          </cell>
          <cell r="CR77">
            <v>2</v>
          </cell>
          <cell r="CS77">
            <v>3</v>
          </cell>
          <cell r="CT77">
            <v>3</v>
          </cell>
          <cell r="CU77">
            <v>5</v>
          </cell>
          <cell r="CV77">
            <v>5</v>
          </cell>
          <cell r="CW77">
            <v>5</v>
          </cell>
          <cell r="CX77">
            <v>5</v>
          </cell>
          <cell r="CY77">
            <v>3</v>
          </cell>
          <cell r="CZ77">
            <v>7</v>
          </cell>
          <cell r="DA77">
            <v>6</v>
          </cell>
          <cell r="DB77">
            <v>11</v>
          </cell>
          <cell r="DC77">
            <v>26</v>
          </cell>
          <cell r="DD77">
            <v>7</v>
          </cell>
          <cell r="DE77">
            <v>13</v>
          </cell>
          <cell r="DF77">
            <v>11</v>
          </cell>
          <cell r="DG77">
            <v>11</v>
          </cell>
          <cell r="DI77">
            <v>23.1428571428571</v>
          </cell>
          <cell r="DJ77">
            <v>52.714285714285701</v>
          </cell>
          <cell r="DK77">
            <v>32</v>
          </cell>
          <cell r="DL77">
            <v>9.5714285714285694</v>
          </cell>
          <cell r="DM77">
            <v>8.71428571428571</v>
          </cell>
          <cell r="DN77">
            <v>11.8571428571429</v>
          </cell>
          <cell r="DO77">
            <v>8.28571428571429</v>
          </cell>
          <cell r="DP77">
            <v>9.7142857142857206</v>
          </cell>
          <cell r="DQ77">
            <v>16</v>
          </cell>
          <cell r="DR77">
            <v>15.4285714285714</v>
          </cell>
          <cell r="DS77">
            <v>48.428571428571402</v>
          </cell>
          <cell r="DT77">
            <v>59.285714285714299</v>
          </cell>
          <cell r="DU77">
            <v>295.142857142857</v>
          </cell>
          <cell r="DV77">
            <v>228.578928571429</v>
          </cell>
          <cell r="DW77">
            <v>81.007499999999993</v>
          </cell>
        </row>
        <row r="78">
          <cell r="F78" t="str">
            <v>CS20-1403</v>
          </cell>
          <cell r="G78" t="str">
            <v>ARB</v>
          </cell>
          <cell r="H78">
            <v>13</v>
          </cell>
          <cell r="I78">
            <v>12</v>
          </cell>
          <cell r="J78">
            <v>7</v>
          </cell>
          <cell r="K78">
            <v>5</v>
          </cell>
          <cell r="L78">
            <v>9</v>
          </cell>
          <cell r="M78">
            <v>7</v>
          </cell>
          <cell r="N78">
            <v>1</v>
          </cell>
          <cell r="O78">
            <v>1</v>
          </cell>
          <cell r="P78">
            <v>2</v>
          </cell>
          <cell r="Q78">
            <v>6</v>
          </cell>
          <cell r="R78">
            <v>2</v>
          </cell>
          <cell r="S78">
            <v>2</v>
          </cell>
          <cell r="T78">
            <v>2</v>
          </cell>
          <cell r="U78">
            <v>3</v>
          </cell>
          <cell r="V78">
            <v>2</v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2</v>
          </cell>
          <cell r="AB78">
            <v>1</v>
          </cell>
          <cell r="AC78">
            <v>1</v>
          </cell>
          <cell r="AD78">
            <v>1</v>
          </cell>
          <cell r="AE78">
            <v>2</v>
          </cell>
          <cell r="AF78">
            <v>1</v>
          </cell>
          <cell r="AG78">
            <v>1</v>
          </cell>
          <cell r="AH78">
            <v>1</v>
          </cell>
          <cell r="AI78">
            <v>0</v>
          </cell>
          <cell r="AJ78">
            <v>1</v>
          </cell>
          <cell r="AK78">
            <v>1</v>
          </cell>
          <cell r="AL78">
            <v>1</v>
          </cell>
          <cell r="AM78">
            <v>2</v>
          </cell>
          <cell r="AN78">
            <v>0</v>
          </cell>
          <cell r="AO78">
            <v>2</v>
          </cell>
          <cell r="AP78">
            <v>0</v>
          </cell>
          <cell r="AQ78">
            <v>3</v>
          </cell>
          <cell r="AR78">
            <v>5</v>
          </cell>
          <cell r="AS78">
            <v>3</v>
          </cell>
          <cell r="AT78">
            <v>10</v>
          </cell>
          <cell r="AU78">
            <v>11</v>
          </cell>
          <cell r="AV78">
            <v>12</v>
          </cell>
          <cell r="AW78">
            <v>8</v>
          </cell>
          <cell r="AX78">
            <v>9</v>
          </cell>
          <cell r="AY78">
            <v>11</v>
          </cell>
          <cell r="AZ78">
            <v>19</v>
          </cell>
          <cell r="BA78">
            <v>29</v>
          </cell>
          <cell r="BB78">
            <v>24</v>
          </cell>
          <cell r="BC78">
            <v>39</v>
          </cell>
          <cell r="BD78">
            <v>25</v>
          </cell>
          <cell r="BE78">
            <v>35</v>
          </cell>
          <cell r="BF78">
            <v>24</v>
          </cell>
          <cell r="BG78">
            <v>14</v>
          </cell>
          <cell r="BH78">
            <v>8</v>
          </cell>
          <cell r="BI78">
            <v>0</v>
          </cell>
          <cell r="BJ78">
            <v>11.62</v>
          </cell>
          <cell r="BK78">
            <v>11.62</v>
          </cell>
          <cell r="BL78">
            <v>9.9600000000000009</v>
          </cell>
          <cell r="BM78">
            <v>6.93</v>
          </cell>
          <cell r="BN78">
            <v>5.8905000000000003</v>
          </cell>
          <cell r="BO78">
            <v>4.4871749999999997</v>
          </cell>
          <cell r="BP78">
            <v>4.4871749999999997</v>
          </cell>
          <cell r="BQ78">
            <v>2.5576897500000002</v>
          </cell>
          <cell r="BR78">
            <v>2.5576897500000002</v>
          </cell>
          <cell r="BS78">
            <v>2.5576897500000002</v>
          </cell>
          <cell r="BT78">
            <v>2.5576897500000002</v>
          </cell>
          <cell r="BU78">
            <v>0.9</v>
          </cell>
          <cell r="BV78">
            <v>0.9</v>
          </cell>
          <cell r="BW78">
            <v>0.9</v>
          </cell>
          <cell r="BX78">
            <v>0.9</v>
          </cell>
          <cell r="BY78">
            <v>0.9</v>
          </cell>
          <cell r="BZ78">
            <v>0.9</v>
          </cell>
          <cell r="CA78">
            <v>0.9</v>
          </cell>
          <cell r="CB78">
            <v>0.9</v>
          </cell>
          <cell r="CC78">
            <v>0.9</v>
          </cell>
          <cell r="CD78">
            <v>0.9</v>
          </cell>
          <cell r="CE78">
            <v>0.9</v>
          </cell>
          <cell r="CF78">
            <v>0.9</v>
          </cell>
          <cell r="CG78">
            <v>0.9</v>
          </cell>
          <cell r="CH78">
            <v>0.9</v>
          </cell>
          <cell r="CI78">
            <v>0.45</v>
          </cell>
          <cell r="CJ78">
            <v>0.45</v>
          </cell>
          <cell r="CK78">
            <v>0.45</v>
          </cell>
          <cell r="CL78">
            <v>0.45</v>
          </cell>
          <cell r="CM78">
            <v>0.9</v>
          </cell>
          <cell r="CN78">
            <v>0.9</v>
          </cell>
          <cell r="CO78">
            <v>0.9</v>
          </cell>
          <cell r="CP78">
            <v>0.9</v>
          </cell>
          <cell r="CQ78">
            <v>0.9</v>
          </cell>
          <cell r="CR78">
            <v>0.9</v>
          </cell>
          <cell r="CS78">
            <v>5.4</v>
          </cell>
          <cell r="CT78">
            <v>5.4</v>
          </cell>
          <cell r="CU78">
            <v>9.9</v>
          </cell>
          <cell r="CV78">
            <v>9.9</v>
          </cell>
          <cell r="CW78">
            <v>9.9</v>
          </cell>
          <cell r="CX78">
            <v>9.9</v>
          </cell>
          <cell r="CY78">
            <v>8.1</v>
          </cell>
          <cell r="CZ78">
            <v>16.600000000000001</v>
          </cell>
          <cell r="DA78">
            <v>13.28</v>
          </cell>
          <cell r="DB78">
            <v>29.88</v>
          </cell>
          <cell r="DC78">
            <v>56.44</v>
          </cell>
          <cell r="DD78">
            <v>33.200000000000003</v>
          </cell>
          <cell r="DE78">
            <v>33.200000000000003</v>
          </cell>
          <cell r="DF78">
            <v>25.73</v>
          </cell>
          <cell r="DG78">
            <v>9.9600000000000009</v>
          </cell>
          <cell r="DI78">
            <v>40.857142857142897</v>
          </cell>
          <cell r="DJ78">
            <v>15</v>
          </cell>
          <cell r="DK78">
            <v>12.8571428571429</v>
          </cell>
          <cell r="DL78">
            <v>11.4285714285714</v>
          </cell>
          <cell r="DM78">
            <v>5.4285714285714297</v>
          </cell>
          <cell r="DN78">
            <v>5.4285714285714297</v>
          </cell>
          <cell r="DO78">
            <v>3.28571428571429</v>
          </cell>
          <cell r="DP78">
            <v>4.71428571428571</v>
          </cell>
          <cell r="DQ78">
            <v>21</v>
          </cell>
          <cell r="DR78">
            <v>44.714285714285701</v>
          </cell>
          <cell r="DS78">
            <v>106.142857142857</v>
          </cell>
          <cell r="DT78">
            <v>110.28571428571399</v>
          </cell>
          <cell r="DU78">
            <v>381.142857142857</v>
          </cell>
          <cell r="DV78">
            <v>373.017037571429</v>
          </cell>
          <cell r="DW78">
            <v>84.269894714285698</v>
          </cell>
        </row>
        <row r="79">
          <cell r="F79" t="str">
            <v>CS20-1404</v>
          </cell>
          <cell r="G79" t="str">
            <v>ARB</v>
          </cell>
          <cell r="H79">
            <v>2</v>
          </cell>
          <cell r="I79">
            <v>12</v>
          </cell>
          <cell r="J79">
            <v>3</v>
          </cell>
          <cell r="K79">
            <v>11</v>
          </cell>
          <cell r="L79">
            <v>2</v>
          </cell>
          <cell r="M79">
            <v>0</v>
          </cell>
          <cell r="N79">
            <v>0</v>
          </cell>
          <cell r="O79">
            <v>6</v>
          </cell>
          <cell r="P79">
            <v>4</v>
          </cell>
          <cell r="Q79">
            <v>8</v>
          </cell>
          <cell r="R79">
            <v>3</v>
          </cell>
          <cell r="S79">
            <v>2</v>
          </cell>
          <cell r="T79">
            <v>2</v>
          </cell>
          <cell r="U79">
            <v>4</v>
          </cell>
          <cell r="V79">
            <v>5</v>
          </cell>
          <cell r="W79">
            <v>1</v>
          </cell>
          <cell r="X79">
            <v>2</v>
          </cell>
          <cell r="Y79">
            <v>5</v>
          </cell>
          <cell r="Z79">
            <v>3</v>
          </cell>
          <cell r="AA79">
            <v>3</v>
          </cell>
          <cell r="AB79" t="str">
            <v/>
          </cell>
          <cell r="AC79">
            <v>2</v>
          </cell>
          <cell r="AD79" t="str">
            <v/>
          </cell>
          <cell r="AE79">
            <v>1</v>
          </cell>
          <cell r="AF79">
            <v>1</v>
          </cell>
          <cell r="AG79">
            <v>1</v>
          </cell>
          <cell r="AH79">
            <v>1</v>
          </cell>
          <cell r="AI79">
            <v>2</v>
          </cell>
          <cell r="AJ79">
            <v>2</v>
          </cell>
          <cell r="AK79">
            <v>3</v>
          </cell>
          <cell r="AL79">
            <v>1</v>
          </cell>
          <cell r="AM79">
            <v>0</v>
          </cell>
          <cell r="AN79">
            <v>1</v>
          </cell>
          <cell r="AO79">
            <v>9</v>
          </cell>
          <cell r="AP79">
            <v>1</v>
          </cell>
          <cell r="AQ79">
            <v>8</v>
          </cell>
          <cell r="AR79">
            <v>6</v>
          </cell>
          <cell r="AS79">
            <v>5</v>
          </cell>
          <cell r="AT79">
            <v>6</v>
          </cell>
          <cell r="AU79">
            <v>13</v>
          </cell>
          <cell r="AV79">
            <v>8</v>
          </cell>
          <cell r="AW79">
            <v>21</v>
          </cell>
          <cell r="AX79">
            <v>5</v>
          </cell>
          <cell r="AY79">
            <v>16</v>
          </cell>
          <cell r="AZ79">
            <v>17</v>
          </cell>
          <cell r="BA79">
            <v>44</v>
          </cell>
          <cell r="BB79">
            <v>20</v>
          </cell>
          <cell r="BC79">
            <v>23</v>
          </cell>
          <cell r="BD79">
            <v>40</v>
          </cell>
          <cell r="BE79">
            <v>37</v>
          </cell>
          <cell r="BF79">
            <v>19</v>
          </cell>
          <cell r="BG79">
            <v>5</v>
          </cell>
          <cell r="BH79">
            <v>2</v>
          </cell>
          <cell r="BI79">
            <v>6</v>
          </cell>
          <cell r="BJ79">
            <v>9.6</v>
          </cell>
          <cell r="BK79">
            <v>9.6</v>
          </cell>
          <cell r="BL79">
            <v>8</v>
          </cell>
          <cell r="BM79">
            <v>5.6</v>
          </cell>
          <cell r="BN79">
            <v>4.76</v>
          </cell>
          <cell r="BO79">
            <v>3.6259999999999999</v>
          </cell>
          <cell r="BP79">
            <v>3.6259999999999999</v>
          </cell>
          <cell r="BQ79">
            <v>2.4</v>
          </cell>
          <cell r="BR79">
            <v>2.4</v>
          </cell>
          <cell r="BS79">
            <v>2.4</v>
          </cell>
          <cell r="BT79">
            <v>2.4</v>
          </cell>
          <cell r="BU79">
            <v>2.4</v>
          </cell>
          <cell r="BV79">
            <v>2.4</v>
          </cell>
          <cell r="BW79">
            <v>2.4</v>
          </cell>
          <cell r="BX79">
            <v>2.4</v>
          </cell>
          <cell r="BY79">
            <v>2.4</v>
          </cell>
          <cell r="BZ79">
            <v>2.4</v>
          </cell>
          <cell r="CA79">
            <v>2.4</v>
          </cell>
          <cell r="CB79">
            <v>2.4</v>
          </cell>
          <cell r="CC79">
            <v>2.4</v>
          </cell>
          <cell r="CD79">
            <v>2.4</v>
          </cell>
          <cell r="CE79">
            <v>2.4</v>
          </cell>
          <cell r="CF79">
            <v>2.4</v>
          </cell>
          <cell r="CG79">
            <v>2.4</v>
          </cell>
          <cell r="CH79">
            <v>2.4</v>
          </cell>
          <cell r="CI79">
            <v>1.2</v>
          </cell>
          <cell r="CJ79">
            <v>1.2</v>
          </cell>
          <cell r="CK79">
            <v>1.2</v>
          </cell>
          <cell r="CL79">
            <v>1.2</v>
          </cell>
          <cell r="CM79">
            <v>2.4</v>
          </cell>
          <cell r="CN79">
            <v>2.4</v>
          </cell>
          <cell r="CO79">
            <v>2.4</v>
          </cell>
          <cell r="CP79">
            <v>2.4</v>
          </cell>
          <cell r="CQ79">
            <v>2.4</v>
          </cell>
          <cell r="CR79">
            <v>2.4</v>
          </cell>
          <cell r="CS79">
            <v>4</v>
          </cell>
          <cell r="CT79">
            <v>4</v>
          </cell>
          <cell r="CU79">
            <v>8</v>
          </cell>
          <cell r="CV79">
            <v>8</v>
          </cell>
          <cell r="CW79">
            <v>8</v>
          </cell>
          <cell r="CX79">
            <v>8</v>
          </cell>
          <cell r="CY79">
            <v>4</v>
          </cell>
          <cell r="CZ79">
            <v>8.8000000000000007</v>
          </cell>
          <cell r="DA79">
            <v>7.2</v>
          </cell>
          <cell r="DB79">
            <v>24.8</v>
          </cell>
          <cell r="DC79">
            <v>59.2</v>
          </cell>
          <cell r="DD79">
            <v>28</v>
          </cell>
          <cell r="DE79">
            <v>28</v>
          </cell>
          <cell r="DF79">
            <v>22.4</v>
          </cell>
          <cell r="DG79">
            <v>17.600000000000001</v>
          </cell>
          <cell r="DI79">
            <v>28.8571428571429</v>
          </cell>
          <cell r="DJ79">
            <v>8.8571428571428594</v>
          </cell>
          <cell r="DK79">
            <v>17</v>
          </cell>
          <cell r="DL79">
            <v>13</v>
          </cell>
          <cell r="DM79">
            <v>11.4285714285714</v>
          </cell>
          <cell r="DN79">
            <v>3.8571428571428599</v>
          </cell>
          <cell r="DO79">
            <v>8.28571428571429</v>
          </cell>
          <cell r="DP79">
            <v>11.4285714285714</v>
          </cell>
          <cell r="DQ79">
            <v>25.285714285714299</v>
          </cell>
          <cell r="DR79">
            <v>53.857142857142897</v>
          </cell>
          <cell r="DS79">
            <v>106.571428571429</v>
          </cell>
          <cell r="DT79">
            <v>107.857142857143</v>
          </cell>
          <cell r="DU79">
            <v>396.28571428571399</v>
          </cell>
          <cell r="DV79">
            <v>347.154857142857</v>
          </cell>
          <cell r="DW79">
            <v>85.897714285714301</v>
          </cell>
        </row>
        <row r="80">
          <cell r="F80" t="str">
            <v>CS20-1405</v>
          </cell>
          <cell r="G80" t="str">
            <v>ARB-</v>
          </cell>
          <cell r="H80">
            <v>5</v>
          </cell>
          <cell r="I80">
            <v>3</v>
          </cell>
          <cell r="J80">
            <v>2</v>
          </cell>
          <cell r="K80">
            <v>1</v>
          </cell>
          <cell r="L80">
            <v>3</v>
          </cell>
          <cell r="M80">
            <v>1</v>
          </cell>
          <cell r="N80">
            <v>2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</v>
          </cell>
          <cell r="W80">
            <v>0</v>
          </cell>
          <cell r="X80">
            <v>0</v>
          </cell>
          <cell r="Y80">
            <v>2</v>
          </cell>
          <cell r="Z80">
            <v>0</v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F80">
            <v>1</v>
          </cell>
          <cell r="AG80">
            <v>0</v>
          </cell>
          <cell r="AH80">
            <v>1</v>
          </cell>
          <cell r="AI80">
            <v>1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1</v>
          </cell>
          <cell r="AO80">
            <v>3</v>
          </cell>
          <cell r="AP80">
            <v>0</v>
          </cell>
          <cell r="AQ80">
            <v>0</v>
          </cell>
          <cell r="AR80">
            <v>2</v>
          </cell>
          <cell r="AS80">
            <v>0</v>
          </cell>
          <cell r="AT80">
            <v>2</v>
          </cell>
          <cell r="AU80">
            <v>4</v>
          </cell>
          <cell r="AV80">
            <v>14</v>
          </cell>
          <cell r="AW80">
            <v>5</v>
          </cell>
          <cell r="AX80">
            <v>2</v>
          </cell>
          <cell r="AY80">
            <v>3</v>
          </cell>
          <cell r="AZ80">
            <v>4</v>
          </cell>
          <cell r="BA80">
            <v>3</v>
          </cell>
          <cell r="BB80">
            <v>15</v>
          </cell>
          <cell r="BC80">
            <v>6</v>
          </cell>
          <cell r="BD80">
            <v>6</v>
          </cell>
          <cell r="BE80">
            <v>19</v>
          </cell>
          <cell r="BF80">
            <v>4</v>
          </cell>
          <cell r="BG80">
            <v>3</v>
          </cell>
          <cell r="BH80">
            <v>2</v>
          </cell>
          <cell r="BI80">
            <v>3</v>
          </cell>
          <cell r="BJ80">
            <v>4</v>
          </cell>
          <cell r="BK80">
            <v>4</v>
          </cell>
          <cell r="BL80">
            <v>3</v>
          </cell>
          <cell r="BM80">
            <v>2.8</v>
          </cell>
          <cell r="BN80">
            <v>2.38</v>
          </cell>
          <cell r="BO80">
            <v>1.8129999999999999</v>
          </cell>
          <cell r="BP80">
            <v>1.8129999999999999</v>
          </cell>
          <cell r="BQ80">
            <v>1.0334099999999999</v>
          </cell>
          <cell r="BR80">
            <v>1.0334099999999999</v>
          </cell>
          <cell r="BS80">
            <v>1.0334099999999999</v>
          </cell>
          <cell r="BT80">
            <v>1.0334099999999999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I80">
            <v>0.5</v>
          </cell>
          <cell r="CJ80">
            <v>0.5</v>
          </cell>
          <cell r="CK80">
            <v>0.5</v>
          </cell>
          <cell r="CL80">
            <v>0.5</v>
          </cell>
          <cell r="CM80">
            <v>1</v>
          </cell>
          <cell r="CN80">
            <v>1</v>
          </cell>
          <cell r="CO80">
            <v>1</v>
          </cell>
          <cell r="CP80">
            <v>1</v>
          </cell>
          <cell r="CQ80">
            <v>1</v>
          </cell>
          <cell r="CR80">
            <v>1</v>
          </cell>
          <cell r="CS80">
            <v>2</v>
          </cell>
          <cell r="CT80">
            <v>2</v>
          </cell>
          <cell r="CU80">
            <v>4</v>
          </cell>
          <cell r="CV80">
            <v>4</v>
          </cell>
          <cell r="CW80">
            <v>4</v>
          </cell>
          <cell r="CX80">
            <v>4</v>
          </cell>
          <cell r="CY80">
            <v>2</v>
          </cell>
          <cell r="CZ80">
            <v>2</v>
          </cell>
          <cell r="DA80">
            <v>3</v>
          </cell>
          <cell r="DB80">
            <v>7</v>
          </cell>
          <cell r="DC80">
            <v>7</v>
          </cell>
          <cell r="DD80">
            <v>5</v>
          </cell>
          <cell r="DE80">
            <v>3</v>
          </cell>
          <cell r="DF80">
            <v>2</v>
          </cell>
          <cell r="DG80">
            <v>2</v>
          </cell>
          <cell r="DI80">
            <v>12.285714285714301</v>
          </cell>
          <cell r="DJ80">
            <v>4.71428571428571</v>
          </cell>
          <cell r="DK80">
            <v>0</v>
          </cell>
          <cell r="DL80">
            <v>1.28571428571429</v>
          </cell>
          <cell r="DM80">
            <v>0</v>
          </cell>
          <cell r="DN80">
            <v>0</v>
          </cell>
          <cell r="DO80">
            <v>2</v>
          </cell>
          <cell r="DP80">
            <v>4</v>
          </cell>
          <cell r="DQ80">
            <v>4</v>
          </cell>
          <cell r="DR80">
            <v>26.285714285714299</v>
          </cell>
          <cell r="DS80">
            <v>28</v>
          </cell>
          <cell r="DT80">
            <v>34</v>
          </cell>
          <cell r="DU80">
            <v>116.571428571429</v>
          </cell>
          <cell r="DV80">
            <v>104.903925714286</v>
          </cell>
          <cell r="DW80">
            <v>38.618211428571399</v>
          </cell>
        </row>
        <row r="81">
          <cell r="F81" t="str">
            <v>CS20-1406</v>
          </cell>
          <cell r="G81" t="str">
            <v>ARB-</v>
          </cell>
          <cell r="H81">
            <v>8</v>
          </cell>
          <cell r="I81">
            <v>18</v>
          </cell>
          <cell r="J81">
            <v>5</v>
          </cell>
          <cell r="K81">
            <v>4</v>
          </cell>
          <cell r="L81">
            <v>9</v>
          </cell>
          <cell r="M81">
            <v>5</v>
          </cell>
          <cell r="N81">
            <v>1</v>
          </cell>
          <cell r="O81">
            <v>5</v>
          </cell>
          <cell r="P81">
            <v>3</v>
          </cell>
          <cell r="Q81">
            <v>2</v>
          </cell>
          <cell r="R81">
            <v>4</v>
          </cell>
          <cell r="S81">
            <v>1</v>
          </cell>
          <cell r="T81">
            <v>2</v>
          </cell>
          <cell r="U81">
            <v>5</v>
          </cell>
          <cell r="V81">
            <v>2</v>
          </cell>
          <cell r="W81">
            <v>3</v>
          </cell>
          <cell r="X81">
            <v>2</v>
          </cell>
          <cell r="Y81">
            <v>1</v>
          </cell>
          <cell r="Z81">
            <v>2</v>
          </cell>
          <cell r="AA81">
            <v>4</v>
          </cell>
          <cell r="AB81">
            <v>1</v>
          </cell>
          <cell r="AC81">
            <v>2</v>
          </cell>
          <cell r="AD81">
            <v>1</v>
          </cell>
          <cell r="AE81">
            <v>0</v>
          </cell>
          <cell r="AF81">
            <v>0</v>
          </cell>
          <cell r="AG81">
            <v>0</v>
          </cell>
          <cell r="AH81">
            <v>2</v>
          </cell>
          <cell r="AI81">
            <v>1</v>
          </cell>
          <cell r="AJ81">
            <v>1</v>
          </cell>
          <cell r="AK81">
            <v>2</v>
          </cell>
          <cell r="AL81">
            <v>3</v>
          </cell>
          <cell r="AM81">
            <v>1</v>
          </cell>
          <cell r="AN81">
            <v>3</v>
          </cell>
          <cell r="AO81">
            <v>0</v>
          </cell>
          <cell r="AP81">
            <v>2</v>
          </cell>
          <cell r="AQ81">
            <v>1</v>
          </cell>
          <cell r="AR81">
            <v>1</v>
          </cell>
          <cell r="AS81">
            <v>6</v>
          </cell>
          <cell r="AT81">
            <v>4</v>
          </cell>
          <cell r="AU81">
            <v>5</v>
          </cell>
          <cell r="AV81">
            <v>8</v>
          </cell>
          <cell r="AW81">
            <v>9</v>
          </cell>
          <cell r="AX81">
            <v>18</v>
          </cell>
          <cell r="AY81">
            <v>25</v>
          </cell>
          <cell r="AZ81">
            <v>22</v>
          </cell>
          <cell r="BA81">
            <v>26</v>
          </cell>
          <cell r="BB81">
            <v>25</v>
          </cell>
          <cell r="BC81">
            <v>32</v>
          </cell>
          <cell r="BD81">
            <v>26</v>
          </cell>
          <cell r="BE81">
            <v>36</v>
          </cell>
          <cell r="BF81">
            <v>31</v>
          </cell>
          <cell r="BG81">
            <v>12</v>
          </cell>
          <cell r="BH81">
            <v>8</v>
          </cell>
          <cell r="BI81">
            <v>7</v>
          </cell>
          <cell r="BJ81">
            <v>12</v>
          </cell>
          <cell r="BK81">
            <v>12</v>
          </cell>
          <cell r="BL81">
            <v>10</v>
          </cell>
          <cell r="BM81">
            <v>7</v>
          </cell>
          <cell r="BN81">
            <v>5.95</v>
          </cell>
          <cell r="BO81">
            <v>4.5324999999999998</v>
          </cell>
          <cell r="BP81">
            <v>4.5324999999999998</v>
          </cell>
          <cell r="BQ81">
            <v>2.5835249999999998</v>
          </cell>
          <cell r="BR81">
            <v>2.5835249999999998</v>
          </cell>
          <cell r="BS81">
            <v>2.5835249999999998</v>
          </cell>
          <cell r="BT81">
            <v>2.5835249999999998</v>
          </cell>
          <cell r="BU81">
            <v>2</v>
          </cell>
          <cell r="BV81">
            <v>2</v>
          </cell>
          <cell r="BW81">
            <v>2</v>
          </cell>
          <cell r="BX81">
            <v>2</v>
          </cell>
          <cell r="BY81">
            <v>2</v>
          </cell>
          <cell r="BZ81">
            <v>2</v>
          </cell>
          <cell r="CA81">
            <v>2</v>
          </cell>
          <cell r="CB81">
            <v>2</v>
          </cell>
          <cell r="CC81">
            <v>2</v>
          </cell>
          <cell r="CD81">
            <v>2</v>
          </cell>
          <cell r="CE81">
            <v>2</v>
          </cell>
          <cell r="CF81">
            <v>2</v>
          </cell>
          <cell r="CG81">
            <v>2</v>
          </cell>
          <cell r="CH81">
            <v>2</v>
          </cell>
          <cell r="CI81">
            <v>1</v>
          </cell>
          <cell r="CJ81">
            <v>1</v>
          </cell>
          <cell r="CK81">
            <v>1</v>
          </cell>
          <cell r="CL81">
            <v>1</v>
          </cell>
          <cell r="CM81">
            <v>2</v>
          </cell>
          <cell r="CN81">
            <v>2</v>
          </cell>
          <cell r="CO81">
            <v>2</v>
          </cell>
          <cell r="CP81">
            <v>2</v>
          </cell>
          <cell r="CQ81">
            <v>2</v>
          </cell>
          <cell r="CR81">
            <v>2</v>
          </cell>
          <cell r="CS81">
            <v>5</v>
          </cell>
          <cell r="CT81">
            <v>5</v>
          </cell>
          <cell r="CU81">
            <v>10</v>
          </cell>
          <cell r="CV81">
            <v>10</v>
          </cell>
          <cell r="CW81">
            <v>10</v>
          </cell>
          <cell r="CX81">
            <v>10</v>
          </cell>
          <cell r="CY81">
            <v>8</v>
          </cell>
          <cell r="CZ81">
            <v>13</v>
          </cell>
          <cell r="DA81">
            <v>12</v>
          </cell>
          <cell r="DB81">
            <v>40</v>
          </cell>
          <cell r="DC81">
            <v>40</v>
          </cell>
          <cell r="DD81">
            <v>22</v>
          </cell>
          <cell r="DE81">
            <v>15</v>
          </cell>
          <cell r="DF81">
            <v>15</v>
          </cell>
          <cell r="DG81">
            <v>12</v>
          </cell>
          <cell r="DI81">
            <v>38.857142857142897</v>
          </cell>
          <cell r="DJ81">
            <v>17.428571428571399</v>
          </cell>
          <cell r="DK81">
            <v>10.4285714285714</v>
          </cell>
          <cell r="DL81">
            <v>12.4285714285714</v>
          </cell>
          <cell r="DM81">
            <v>9</v>
          </cell>
          <cell r="DN81">
            <v>1.8571428571428601</v>
          </cell>
          <cell r="DO81">
            <v>6.8571428571428603</v>
          </cell>
          <cell r="DP81">
            <v>7.5714285714285703</v>
          </cell>
          <cell r="DQ81">
            <v>12.5714285714286</v>
          </cell>
          <cell r="DR81">
            <v>50.714285714285701</v>
          </cell>
          <cell r="DS81">
            <v>110.142857142857</v>
          </cell>
          <cell r="DT81">
            <v>115.28571428571399</v>
          </cell>
          <cell r="DU81">
            <v>393.142857142857</v>
          </cell>
          <cell r="DV81">
            <v>355.56338571428603</v>
          </cell>
          <cell r="DW81">
            <v>101.991957142857</v>
          </cell>
        </row>
        <row r="82">
          <cell r="F82" t="str">
            <v>CS20-1407</v>
          </cell>
          <cell r="G82" t="str">
            <v>ARB</v>
          </cell>
          <cell r="H82">
            <v>8</v>
          </cell>
          <cell r="I82">
            <v>4</v>
          </cell>
          <cell r="J82">
            <v>5</v>
          </cell>
          <cell r="K82">
            <v>6</v>
          </cell>
          <cell r="L82">
            <v>5</v>
          </cell>
          <cell r="M82">
            <v>8</v>
          </cell>
          <cell r="N82">
            <v>3</v>
          </cell>
          <cell r="O82">
            <v>0</v>
          </cell>
          <cell r="P82">
            <v>3</v>
          </cell>
          <cell r="Q82">
            <v>1</v>
          </cell>
          <cell r="R82">
            <v>0</v>
          </cell>
          <cell r="S82">
            <v>3</v>
          </cell>
          <cell r="T82">
            <v>0</v>
          </cell>
          <cell r="U82">
            <v>2</v>
          </cell>
          <cell r="V82">
            <v>1</v>
          </cell>
          <cell r="W82">
            <v>0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3</v>
          </cell>
          <cell r="AC82">
            <v>1</v>
          </cell>
          <cell r="AD82">
            <v>3</v>
          </cell>
          <cell r="AE82">
            <v>0</v>
          </cell>
          <cell r="AF82">
            <v>6</v>
          </cell>
          <cell r="AG82">
            <v>2</v>
          </cell>
          <cell r="AH82">
            <v>2</v>
          </cell>
          <cell r="AI82">
            <v>4</v>
          </cell>
          <cell r="AJ82">
            <v>2</v>
          </cell>
          <cell r="AK82">
            <v>0</v>
          </cell>
          <cell r="AL82">
            <v>1</v>
          </cell>
          <cell r="AM82">
            <v>0</v>
          </cell>
          <cell r="AN82">
            <v>1</v>
          </cell>
          <cell r="AO82" t="str">
            <v/>
          </cell>
          <cell r="AP82">
            <v>1</v>
          </cell>
          <cell r="AQ82">
            <v>0</v>
          </cell>
          <cell r="AR82">
            <v>1</v>
          </cell>
          <cell r="AS82">
            <v>0</v>
          </cell>
          <cell r="AT82">
            <v>2</v>
          </cell>
          <cell r="AU82">
            <v>7</v>
          </cell>
          <cell r="AV82">
            <v>3</v>
          </cell>
          <cell r="AW82">
            <v>9</v>
          </cell>
          <cell r="AX82">
            <v>3</v>
          </cell>
          <cell r="AY82">
            <v>4</v>
          </cell>
          <cell r="AZ82">
            <v>9</v>
          </cell>
          <cell r="BA82">
            <v>20</v>
          </cell>
          <cell r="BB82">
            <v>34</v>
          </cell>
          <cell r="BC82">
            <v>16</v>
          </cell>
          <cell r="BD82">
            <v>18</v>
          </cell>
          <cell r="BE82">
            <v>23</v>
          </cell>
          <cell r="BF82">
            <v>10</v>
          </cell>
          <cell r="BG82">
            <v>10</v>
          </cell>
          <cell r="BH82">
            <v>2</v>
          </cell>
          <cell r="BI82">
            <v>1</v>
          </cell>
          <cell r="BJ82">
            <v>5</v>
          </cell>
          <cell r="BK82">
            <v>5</v>
          </cell>
          <cell r="BL82">
            <v>8</v>
          </cell>
          <cell r="BM82">
            <v>2.8</v>
          </cell>
          <cell r="BN82">
            <v>2.38</v>
          </cell>
          <cell r="BO82">
            <v>1.8129999999999999</v>
          </cell>
          <cell r="BP82">
            <v>1.8129999999999999</v>
          </cell>
          <cell r="BQ82">
            <v>1.6</v>
          </cell>
          <cell r="BR82">
            <v>1.6</v>
          </cell>
          <cell r="BS82">
            <v>1.6</v>
          </cell>
          <cell r="BT82">
            <v>1.6</v>
          </cell>
          <cell r="BU82">
            <v>1.6</v>
          </cell>
          <cell r="BV82">
            <v>1.6</v>
          </cell>
          <cell r="BW82">
            <v>1.6</v>
          </cell>
          <cell r="BX82">
            <v>1.6</v>
          </cell>
          <cell r="BY82">
            <v>1.6</v>
          </cell>
          <cell r="BZ82">
            <v>1.6</v>
          </cell>
          <cell r="CA82">
            <v>1.6</v>
          </cell>
          <cell r="CB82">
            <v>1.6</v>
          </cell>
          <cell r="CC82">
            <v>1.6</v>
          </cell>
          <cell r="CD82">
            <v>1.6</v>
          </cell>
          <cell r="CE82">
            <v>1.6</v>
          </cell>
          <cell r="CF82">
            <v>1.6</v>
          </cell>
          <cell r="CG82">
            <v>1.6</v>
          </cell>
          <cell r="CH82">
            <v>1.6</v>
          </cell>
          <cell r="CI82">
            <v>0.8</v>
          </cell>
          <cell r="CJ82">
            <v>0.8</v>
          </cell>
          <cell r="CK82">
            <v>0.8</v>
          </cell>
          <cell r="CL82">
            <v>0.8</v>
          </cell>
          <cell r="CM82">
            <v>1.6</v>
          </cell>
          <cell r="CN82">
            <v>1.6</v>
          </cell>
          <cell r="CO82">
            <v>1.6</v>
          </cell>
          <cell r="CP82">
            <v>1.6</v>
          </cell>
          <cell r="CQ82">
            <v>1.6</v>
          </cell>
          <cell r="CR82">
            <v>1.6</v>
          </cell>
          <cell r="CS82">
            <v>2.4</v>
          </cell>
          <cell r="CT82">
            <v>2.4</v>
          </cell>
          <cell r="CU82">
            <v>4</v>
          </cell>
          <cell r="CV82">
            <v>4</v>
          </cell>
          <cell r="CW82">
            <v>4</v>
          </cell>
          <cell r="CX82">
            <v>4</v>
          </cell>
          <cell r="CY82">
            <v>5.6</v>
          </cell>
          <cell r="CZ82">
            <v>10</v>
          </cell>
          <cell r="DA82">
            <v>8</v>
          </cell>
          <cell r="DB82">
            <v>29</v>
          </cell>
          <cell r="DC82">
            <v>44</v>
          </cell>
          <cell r="DD82">
            <v>13</v>
          </cell>
          <cell r="DE82">
            <v>16</v>
          </cell>
          <cell r="DF82">
            <v>18</v>
          </cell>
          <cell r="DG82">
            <v>18</v>
          </cell>
          <cell r="DI82">
            <v>25.1428571428571</v>
          </cell>
          <cell r="DJ82">
            <v>15.1428571428571</v>
          </cell>
          <cell r="DK82">
            <v>5.71428571428571</v>
          </cell>
          <cell r="DL82">
            <v>5.1428571428571397</v>
          </cell>
          <cell r="DM82">
            <v>6.4285714285714297</v>
          </cell>
          <cell r="DN82">
            <v>11.4285714285714</v>
          </cell>
          <cell r="DO82">
            <v>8.28571428571429</v>
          </cell>
          <cell r="DP82">
            <v>2.4285714285714302</v>
          </cell>
          <cell r="DQ82">
            <v>3.28571428571429</v>
          </cell>
          <cell r="DR82">
            <v>23.714285714285701</v>
          </cell>
          <cell r="DS82">
            <v>76.714285714285694</v>
          </cell>
          <cell r="DT82">
            <v>65.857142857142904</v>
          </cell>
          <cell r="DU82">
            <v>249.28571428571399</v>
          </cell>
          <cell r="DV82">
            <v>256.37742857142899</v>
          </cell>
          <cell r="DW82">
            <v>52.720285714285701</v>
          </cell>
        </row>
        <row r="83">
          <cell r="F83" t="str">
            <v>CS20-1408</v>
          </cell>
          <cell r="G83" t="str">
            <v>ARB</v>
          </cell>
          <cell r="H83">
            <v>3</v>
          </cell>
          <cell r="I83">
            <v>1</v>
          </cell>
          <cell r="J83">
            <v>4</v>
          </cell>
          <cell r="K83">
            <v>4</v>
          </cell>
          <cell r="L83">
            <v>2</v>
          </cell>
          <cell r="M83">
            <v>4</v>
          </cell>
          <cell r="N83">
            <v>2</v>
          </cell>
          <cell r="O83">
            <v>2</v>
          </cell>
          <cell r="P83">
            <v>5</v>
          </cell>
          <cell r="Q83">
            <v>1</v>
          </cell>
          <cell r="R83">
            <v>0</v>
          </cell>
          <cell r="S83">
            <v>1</v>
          </cell>
          <cell r="T83">
            <v>4</v>
          </cell>
          <cell r="U83">
            <v>0</v>
          </cell>
          <cell r="V83">
            <v>0</v>
          </cell>
          <cell r="W83">
            <v>2</v>
          </cell>
          <cell r="X83">
            <v>2</v>
          </cell>
          <cell r="Y83">
            <v>1</v>
          </cell>
          <cell r="Z83">
            <v>1</v>
          </cell>
          <cell r="AA83">
            <v>2</v>
          </cell>
          <cell r="AB83">
            <v>1</v>
          </cell>
          <cell r="AC83">
            <v>3</v>
          </cell>
          <cell r="AD83">
            <v>3</v>
          </cell>
          <cell r="AE83">
            <v>1</v>
          </cell>
          <cell r="AF83">
            <v>0</v>
          </cell>
          <cell r="AG83">
            <v>2</v>
          </cell>
          <cell r="AH83">
            <v>2</v>
          </cell>
          <cell r="AI83">
            <v>1</v>
          </cell>
          <cell r="AJ83">
            <v>3</v>
          </cell>
          <cell r="AK83">
            <v>1</v>
          </cell>
          <cell r="AL83">
            <v>2</v>
          </cell>
          <cell r="AM83">
            <v>1</v>
          </cell>
          <cell r="AN83">
            <v>4</v>
          </cell>
          <cell r="AO83">
            <v>1</v>
          </cell>
          <cell r="AP83">
            <v>1</v>
          </cell>
          <cell r="AQ83">
            <v>3</v>
          </cell>
          <cell r="AR83">
            <v>1</v>
          </cell>
          <cell r="AS83">
            <v>2</v>
          </cell>
          <cell r="AT83">
            <v>5</v>
          </cell>
          <cell r="AU83">
            <v>7</v>
          </cell>
          <cell r="AV83">
            <v>7</v>
          </cell>
          <cell r="AW83">
            <v>7</v>
          </cell>
          <cell r="AX83">
            <v>17</v>
          </cell>
          <cell r="AY83">
            <v>23</v>
          </cell>
          <cell r="AZ83">
            <v>20</v>
          </cell>
          <cell r="BA83">
            <v>10</v>
          </cell>
          <cell r="BB83">
            <v>32</v>
          </cell>
          <cell r="BC83">
            <v>24</v>
          </cell>
          <cell r="BD83">
            <v>22</v>
          </cell>
          <cell r="BE83">
            <v>25</v>
          </cell>
          <cell r="BF83">
            <v>12</v>
          </cell>
          <cell r="BG83">
            <v>3</v>
          </cell>
          <cell r="BH83">
            <v>4</v>
          </cell>
          <cell r="BI83">
            <v>1</v>
          </cell>
          <cell r="BJ83">
            <v>5</v>
          </cell>
          <cell r="BK83">
            <v>5</v>
          </cell>
          <cell r="BL83">
            <v>5</v>
          </cell>
          <cell r="BM83">
            <v>3.5</v>
          </cell>
          <cell r="BN83">
            <v>2.9750000000000001</v>
          </cell>
          <cell r="BO83">
            <v>2.2662499999999999</v>
          </cell>
          <cell r="BP83">
            <v>2.2662499999999999</v>
          </cell>
          <cell r="BQ83">
            <v>1.2917624999999999</v>
          </cell>
          <cell r="BR83">
            <v>1.2917624999999999</v>
          </cell>
          <cell r="BS83">
            <v>1.2917624999999999</v>
          </cell>
          <cell r="BT83">
            <v>1.2917624999999999</v>
          </cell>
          <cell r="BU83">
            <v>2</v>
          </cell>
          <cell r="BV83">
            <v>2</v>
          </cell>
          <cell r="BW83">
            <v>2</v>
          </cell>
          <cell r="BX83">
            <v>2</v>
          </cell>
          <cell r="BY83">
            <v>2</v>
          </cell>
          <cell r="BZ83">
            <v>2</v>
          </cell>
          <cell r="CA83">
            <v>2</v>
          </cell>
          <cell r="CB83">
            <v>2</v>
          </cell>
          <cell r="CC83">
            <v>2</v>
          </cell>
          <cell r="CD83">
            <v>2</v>
          </cell>
          <cell r="CE83">
            <v>2</v>
          </cell>
          <cell r="CF83">
            <v>2</v>
          </cell>
          <cell r="CG83">
            <v>2</v>
          </cell>
          <cell r="CH83">
            <v>2</v>
          </cell>
          <cell r="CI83">
            <v>1</v>
          </cell>
          <cell r="CJ83">
            <v>1</v>
          </cell>
          <cell r="CK83">
            <v>1</v>
          </cell>
          <cell r="CL83">
            <v>1</v>
          </cell>
          <cell r="CM83">
            <v>2</v>
          </cell>
          <cell r="CN83">
            <v>2</v>
          </cell>
          <cell r="CO83">
            <v>2</v>
          </cell>
          <cell r="CP83">
            <v>2</v>
          </cell>
          <cell r="CQ83">
            <v>2</v>
          </cell>
          <cell r="CR83">
            <v>2</v>
          </cell>
          <cell r="CS83">
            <v>5</v>
          </cell>
          <cell r="CT83">
            <v>5</v>
          </cell>
          <cell r="CU83">
            <v>10</v>
          </cell>
          <cell r="CV83">
            <v>10</v>
          </cell>
          <cell r="CW83">
            <v>10</v>
          </cell>
          <cell r="CX83">
            <v>10</v>
          </cell>
          <cell r="CY83">
            <v>8</v>
          </cell>
          <cell r="CZ83">
            <v>17</v>
          </cell>
          <cell r="DA83">
            <v>16</v>
          </cell>
          <cell r="DB83">
            <v>24</v>
          </cell>
          <cell r="DC83">
            <v>10</v>
          </cell>
          <cell r="DD83">
            <v>30</v>
          </cell>
          <cell r="DE83">
            <v>25</v>
          </cell>
          <cell r="DF83">
            <v>16</v>
          </cell>
          <cell r="DG83">
            <v>5</v>
          </cell>
          <cell r="DI83">
            <v>12.8571428571429</v>
          </cell>
          <cell r="DJ83">
            <v>11.285714285714301</v>
          </cell>
          <cell r="DK83">
            <v>8.28571428571429</v>
          </cell>
          <cell r="DL83">
            <v>4.71428571428571</v>
          </cell>
          <cell r="DM83">
            <v>6.5714285714285703</v>
          </cell>
          <cell r="DN83">
            <v>7.28571428571429</v>
          </cell>
          <cell r="DO83">
            <v>7.5714285714285703</v>
          </cell>
          <cell r="DP83">
            <v>8.1428571428571406</v>
          </cell>
          <cell r="DQ83">
            <v>11.285714285714301</v>
          </cell>
          <cell r="DR83">
            <v>47.857142857142897</v>
          </cell>
          <cell r="DS83">
            <v>92.285714285714306</v>
          </cell>
          <cell r="DT83">
            <v>69.428571428571402</v>
          </cell>
          <cell r="DU83">
            <v>287.57142857142901</v>
          </cell>
          <cell r="DV83">
            <v>282.78169285714301</v>
          </cell>
          <cell r="DW83">
            <v>55.210264285714302</v>
          </cell>
        </row>
        <row r="84">
          <cell r="F84" t="str">
            <v>CS20-1409</v>
          </cell>
          <cell r="G84" t="str">
            <v>ARB</v>
          </cell>
          <cell r="H84">
            <v>2</v>
          </cell>
          <cell r="I84">
            <v>2</v>
          </cell>
          <cell r="J84">
            <v>4</v>
          </cell>
          <cell r="K84">
            <v>3</v>
          </cell>
          <cell r="L84">
            <v>7</v>
          </cell>
          <cell r="M84">
            <v>7</v>
          </cell>
          <cell r="N84">
            <v>1</v>
          </cell>
          <cell r="O84">
            <v>2</v>
          </cell>
          <cell r="P84">
            <v>2</v>
          </cell>
          <cell r="Q84">
            <v>2</v>
          </cell>
          <cell r="R84">
            <v>1</v>
          </cell>
          <cell r="S84">
            <v>0</v>
          </cell>
          <cell r="T84">
            <v>0</v>
          </cell>
          <cell r="U84">
            <v>0</v>
          </cell>
          <cell r="V84">
            <v>2</v>
          </cell>
          <cell r="W84">
            <v>1</v>
          </cell>
          <cell r="X84">
            <v>0</v>
          </cell>
          <cell r="Y84">
            <v>4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0</v>
          </cell>
          <cell r="AE84">
            <v>1</v>
          </cell>
          <cell r="AF84">
            <v>1</v>
          </cell>
          <cell r="AG84">
            <v>1</v>
          </cell>
          <cell r="AH84">
            <v>0</v>
          </cell>
          <cell r="AI84">
            <v>2</v>
          </cell>
          <cell r="AJ84">
            <v>0</v>
          </cell>
          <cell r="AK84">
            <v>1</v>
          </cell>
          <cell r="AL84">
            <v>0</v>
          </cell>
          <cell r="AM84">
            <v>2</v>
          </cell>
          <cell r="AN84">
            <v>5</v>
          </cell>
          <cell r="AO84">
            <v>2</v>
          </cell>
          <cell r="AP84">
            <v>0</v>
          </cell>
          <cell r="AQ84">
            <v>4</v>
          </cell>
          <cell r="AR84">
            <v>2</v>
          </cell>
          <cell r="AS84">
            <v>3</v>
          </cell>
          <cell r="AT84">
            <v>7</v>
          </cell>
          <cell r="AU84">
            <v>5</v>
          </cell>
          <cell r="AV84">
            <v>3</v>
          </cell>
          <cell r="AW84">
            <v>2</v>
          </cell>
          <cell r="AX84">
            <v>21</v>
          </cell>
          <cell r="AY84">
            <v>11</v>
          </cell>
          <cell r="AZ84">
            <v>14</v>
          </cell>
          <cell r="BA84">
            <v>14</v>
          </cell>
          <cell r="BB84">
            <v>16</v>
          </cell>
          <cell r="BC84">
            <v>31</v>
          </cell>
          <cell r="BD84">
            <v>21</v>
          </cell>
          <cell r="BE84">
            <v>31</v>
          </cell>
          <cell r="BF84">
            <v>12</v>
          </cell>
          <cell r="BG84">
            <v>8</v>
          </cell>
          <cell r="BH84">
            <v>2</v>
          </cell>
          <cell r="BI84">
            <v>8</v>
          </cell>
          <cell r="BJ84">
            <v>8</v>
          </cell>
          <cell r="BK84">
            <v>8</v>
          </cell>
          <cell r="BL84">
            <v>7</v>
          </cell>
          <cell r="BM84">
            <v>5.6</v>
          </cell>
          <cell r="BN84">
            <v>4.76</v>
          </cell>
          <cell r="BO84">
            <v>3.6259999999999999</v>
          </cell>
          <cell r="BP84">
            <v>3.6259999999999999</v>
          </cell>
          <cell r="BQ84">
            <v>2.0668199999999999</v>
          </cell>
          <cell r="BR84">
            <v>2.0668199999999999</v>
          </cell>
          <cell r="BS84">
            <v>2.0668199999999999</v>
          </cell>
          <cell r="BT84">
            <v>2.0668199999999999</v>
          </cell>
          <cell r="BU84">
            <v>2</v>
          </cell>
          <cell r="BV84">
            <v>2</v>
          </cell>
          <cell r="BW84">
            <v>2</v>
          </cell>
          <cell r="BX84">
            <v>2</v>
          </cell>
          <cell r="BY84">
            <v>2</v>
          </cell>
          <cell r="BZ84">
            <v>2</v>
          </cell>
          <cell r="CA84">
            <v>2</v>
          </cell>
          <cell r="CB84">
            <v>2</v>
          </cell>
          <cell r="CC84">
            <v>2</v>
          </cell>
          <cell r="CD84">
            <v>2</v>
          </cell>
          <cell r="CE84">
            <v>2</v>
          </cell>
          <cell r="CF84">
            <v>2</v>
          </cell>
          <cell r="CG84">
            <v>2</v>
          </cell>
          <cell r="CH84">
            <v>2</v>
          </cell>
          <cell r="CI84">
            <v>1</v>
          </cell>
          <cell r="CJ84">
            <v>1</v>
          </cell>
          <cell r="CK84">
            <v>1</v>
          </cell>
          <cell r="CL84">
            <v>1</v>
          </cell>
          <cell r="CM84">
            <v>2</v>
          </cell>
          <cell r="CN84">
            <v>2</v>
          </cell>
          <cell r="CO84">
            <v>2</v>
          </cell>
          <cell r="CP84">
            <v>2</v>
          </cell>
          <cell r="CQ84">
            <v>2</v>
          </cell>
          <cell r="CR84">
            <v>2</v>
          </cell>
          <cell r="CS84">
            <v>4</v>
          </cell>
          <cell r="CT84">
            <v>4</v>
          </cell>
          <cell r="CU84">
            <v>8</v>
          </cell>
          <cell r="CV84">
            <v>8</v>
          </cell>
          <cell r="CW84">
            <v>8</v>
          </cell>
          <cell r="CX84">
            <v>8</v>
          </cell>
          <cell r="CY84">
            <v>14</v>
          </cell>
          <cell r="CZ84">
            <v>12</v>
          </cell>
          <cell r="DA84">
            <v>12</v>
          </cell>
          <cell r="DB84">
            <v>28</v>
          </cell>
          <cell r="DC84">
            <v>28</v>
          </cell>
          <cell r="DD84">
            <v>12</v>
          </cell>
          <cell r="DE84">
            <v>28</v>
          </cell>
          <cell r="DF84">
            <v>27</v>
          </cell>
          <cell r="DG84">
            <v>12</v>
          </cell>
          <cell r="DI84">
            <v>14</v>
          </cell>
          <cell r="DJ84">
            <v>14.8571428571429</v>
          </cell>
          <cell r="DK84">
            <v>4.1428571428571397</v>
          </cell>
          <cell r="DL84">
            <v>3.5714285714285698</v>
          </cell>
          <cell r="DM84">
            <v>7</v>
          </cell>
          <cell r="DN84">
            <v>3.4285714285714302</v>
          </cell>
          <cell r="DO84">
            <v>3</v>
          </cell>
          <cell r="DP84">
            <v>9</v>
          </cell>
          <cell r="DQ84">
            <v>16</v>
          </cell>
          <cell r="DR84">
            <v>35.714285714285701</v>
          </cell>
          <cell r="DS84">
            <v>72.428571428571402</v>
          </cell>
          <cell r="DT84">
            <v>81.142857142857196</v>
          </cell>
          <cell r="DU84">
            <v>264.28571428571399</v>
          </cell>
          <cell r="DV84">
            <v>318.12927999999999</v>
          </cell>
          <cell r="DW84">
            <v>78.557851428571396</v>
          </cell>
        </row>
        <row r="85">
          <cell r="F85" t="str">
            <v>CS20-1410</v>
          </cell>
          <cell r="G85" t="str">
            <v>ARB</v>
          </cell>
          <cell r="H85">
            <v>5</v>
          </cell>
          <cell r="I85">
            <v>3</v>
          </cell>
          <cell r="J85">
            <v>1</v>
          </cell>
          <cell r="K85">
            <v>1</v>
          </cell>
          <cell r="L85">
            <v>3</v>
          </cell>
          <cell r="M85">
            <v>1</v>
          </cell>
          <cell r="N85">
            <v>3</v>
          </cell>
          <cell r="O85">
            <v>4</v>
          </cell>
          <cell r="P85">
            <v>3</v>
          </cell>
          <cell r="Q85">
            <v>6</v>
          </cell>
          <cell r="R85">
            <v>2</v>
          </cell>
          <cell r="S85">
            <v>3</v>
          </cell>
          <cell r="T85">
            <v>4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1</v>
          </cell>
          <cell r="Z85">
            <v>3</v>
          </cell>
          <cell r="AA85">
            <v>1</v>
          </cell>
          <cell r="AB85" t="str">
            <v/>
          </cell>
          <cell r="AC85" t="str">
            <v/>
          </cell>
          <cell r="AD85">
            <v>1</v>
          </cell>
          <cell r="AE85">
            <v>4</v>
          </cell>
          <cell r="AF85">
            <v>2</v>
          </cell>
          <cell r="AG85">
            <v>0</v>
          </cell>
          <cell r="AH85">
            <v>0</v>
          </cell>
          <cell r="AI85">
            <v>1</v>
          </cell>
          <cell r="AJ85">
            <v>0</v>
          </cell>
          <cell r="AK85">
            <v>0</v>
          </cell>
          <cell r="AL85">
            <v>2</v>
          </cell>
          <cell r="AM85">
            <v>0</v>
          </cell>
          <cell r="AN85">
            <v>2</v>
          </cell>
          <cell r="AO85">
            <v>2</v>
          </cell>
          <cell r="AP85">
            <v>5</v>
          </cell>
          <cell r="AQ85">
            <v>1</v>
          </cell>
          <cell r="AR85">
            <v>1</v>
          </cell>
          <cell r="AS85">
            <v>1</v>
          </cell>
          <cell r="AT85">
            <v>1</v>
          </cell>
          <cell r="AU85">
            <v>5</v>
          </cell>
          <cell r="AV85">
            <v>11</v>
          </cell>
          <cell r="AW85">
            <v>3</v>
          </cell>
          <cell r="AX85">
            <v>4</v>
          </cell>
          <cell r="AY85">
            <v>7</v>
          </cell>
          <cell r="AZ85">
            <v>9</v>
          </cell>
          <cell r="BA85">
            <v>12</v>
          </cell>
          <cell r="BB85">
            <v>23</v>
          </cell>
          <cell r="BC85">
            <v>12</v>
          </cell>
          <cell r="BD85">
            <v>13</v>
          </cell>
          <cell r="BE85">
            <v>16</v>
          </cell>
          <cell r="BF85">
            <v>22</v>
          </cell>
          <cell r="BG85">
            <v>3</v>
          </cell>
          <cell r="BH85">
            <v>1</v>
          </cell>
          <cell r="BI85">
            <v>3</v>
          </cell>
          <cell r="BJ85">
            <v>10</v>
          </cell>
          <cell r="BK85">
            <v>10</v>
          </cell>
          <cell r="BL85">
            <v>8</v>
          </cell>
          <cell r="BM85">
            <v>2.8</v>
          </cell>
          <cell r="BN85">
            <v>2.38</v>
          </cell>
          <cell r="BO85">
            <v>1.8129999999999999</v>
          </cell>
          <cell r="BP85">
            <v>1.8129999999999999</v>
          </cell>
          <cell r="BQ85">
            <v>1.0334099999999999</v>
          </cell>
          <cell r="BR85">
            <v>1.0334099999999999</v>
          </cell>
          <cell r="BS85">
            <v>1.0334099999999999</v>
          </cell>
          <cell r="BT85">
            <v>1.0334099999999999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2</v>
          </cell>
          <cell r="CT85">
            <v>2</v>
          </cell>
          <cell r="CU85">
            <v>4</v>
          </cell>
          <cell r="CV85">
            <v>4</v>
          </cell>
          <cell r="CW85">
            <v>4</v>
          </cell>
          <cell r="CX85">
            <v>4</v>
          </cell>
          <cell r="CY85">
            <v>4</v>
          </cell>
          <cell r="CZ85">
            <v>7</v>
          </cell>
          <cell r="DA85">
            <v>14</v>
          </cell>
          <cell r="DB85">
            <v>15</v>
          </cell>
          <cell r="DC85">
            <v>29</v>
          </cell>
          <cell r="DD85">
            <v>15</v>
          </cell>
          <cell r="DE85">
            <v>15</v>
          </cell>
          <cell r="DF85">
            <v>10</v>
          </cell>
          <cell r="DG85">
            <v>6</v>
          </cell>
          <cell r="DI85">
            <v>11.285714285714301</v>
          </cell>
          <cell r="DJ85">
            <v>11</v>
          </cell>
          <cell r="DK85">
            <v>16.1428571428571</v>
          </cell>
          <cell r="DL85">
            <v>2.71428571428571</v>
          </cell>
          <cell r="DM85">
            <v>0</v>
          </cell>
          <cell r="DN85">
            <v>0</v>
          </cell>
          <cell r="DO85">
            <v>1.5714285714285701</v>
          </cell>
          <cell r="DP85">
            <v>9</v>
          </cell>
          <cell r="DQ85">
            <v>5.4285714285714297</v>
          </cell>
          <cell r="DR85">
            <v>26</v>
          </cell>
          <cell r="DS85">
            <v>56.571428571428598</v>
          </cell>
          <cell r="DT85">
            <v>57.571428571428598</v>
          </cell>
          <cell r="DU85">
            <v>197.28571428571399</v>
          </cell>
          <cell r="DV85">
            <v>182.51106857142901</v>
          </cell>
          <cell r="DW85">
            <v>47.511068571428602</v>
          </cell>
        </row>
        <row r="86">
          <cell r="F86" t="str">
            <v>CS20-1411</v>
          </cell>
          <cell r="G86" t="str">
            <v>ARB</v>
          </cell>
          <cell r="H86">
            <v>7</v>
          </cell>
          <cell r="I86">
            <v>8</v>
          </cell>
          <cell r="J86">
            <v>12</v>
          </cell>
          <cell r="K86">
            <v>10</v>
          </cell>
          <cell r="L86">
            <v>12</v>
          </cell>
          <cell r="M86">
            <v>12</v>
          </cell>
          <cell r="N86">
            <v>3</v>
          </cell>
          <cell r="O86">
            <v>8</v>
          </cell>
          <cell r="P86">
            <v>7</v>
          </cell>
          <cell r="Q86">
            <v>6</v>
          </cell>
          <cell r="R86">
            <v>3</v>
          </cell>
          <cell r="S86">
            <v>6</v>
          </cell>
          <cell r="T86">
            <v>3</v>
          </cell>
          <cell r="U86">
            <v>6</v>
          </cell>
          <cell r="V86">
            <v>4</v>
          </cell>
          <cell r="W86">
            <v>5</v>
          </cell>
          <cell r="X86">
            <v>1</v>
          </cell>
          <cell r="Y86">
            <v>4</v>
          </cell>
          <cell r="Z86">
            <v>3</v>
          </cell>
          <cell r="AA86">
            <v>1</v>
          </cell>
          <cell r="AB86">
            <v>3</v>
          </cell>
          <cell r="AC86">
            <v>3</v>
          </cell>
          <cell r="AD86">
            <v>3</v>
          </cell>
          <cell r="AE86">
            <v>3</v>
          </cell>
          <cell r="AF86">
            <v>0</v>
          </cell>
          <cell r="AG86">
            <v>4</v>
          </cell>
          <cell r="AH86">
            <v>2</v>
          </cell>
          <cell r="AI86">
            <v>3</v>
          </cell>
          <cell r="AJ86">
            <v>3</v>
          </cell>
          <cell r="AK86">
            <v>1</v>
          </cell>
          <cell r="AL86">
            <v>2</v>
          </cell>
          <cell r="AM86">
            <v>0</v>
          </cell>
          <cell r="AN86">
            <v>2</v>
          </cell>
          <cell r="AO86">
            <v>1</v>
          </cell>
          <cell r="AP86">
            <v>1</v>
          </cell>
          <cell r="AQ86">
            <v>2</v>
          </cell>
          <cell r="AR86">
            <v>1</v>
          </cell>
          <cell r="AS86">
            <v>2</v>
          </cell>
          <cell r="AT86">
            <v>2</v>
          </cell>
          <cell r="AU86">
            <v>6</v>
          </cell>
          <cell r="AV86">
            <v>6</v>
          </cell>
          <cell r="AW86">
            <v>13</v>
          </cell>
          <cell r="AX86">
            <v>5</v>
          </cell>
          <cell r="AY86">
            <v>11</v>
          </cell>
          <cell r="AZ86">
            <v>18</v>
          </cell>
          <cell r="BA86">
            <v>15</v>
          </cell>
          <cell r="BB86">
            <v>14</v>
          </cell>
          <cell r="BC86">
            <v>11</v>
          </cell>
          <cell r="BD86">
            <v>31</v>
          </cell>
          <cell r="BE86">
            <v>60</v>
          </cell>
          <cell r="BF86">
            <v>33</v>
          </cell>
          <cell r="BG86">
            <v>7</v>
          </cell>
          <cell r="BH86">
            <v>10</v>
          </cell>
          <cell r="BI86">
            <v>4</v>
          </cell>
          <cell r="BJ86">
            <v>8</v>
          </cell>
          <cell r="BK86">
            <v>8</v>
          </cell>
          <cell r="BL86">
            <v>7</v>
          </cell>
          <cell r="BM86">
            <v>7</v>
          </cell>
          <cell r="BN86">
            <v>5.95</v>
          </cell>
          <cell r="BO86">
            <v>4.5324999999999998</v>
          </cell>
          <cell r="BP86">
            <v>4.5324999999999998</v>
          </cell>
          <cell r="BQ86">
            <v>2.5835249999999998</v>
          </cell>
          <cell r="BR86">
            <v>2.5835249999999998</v>
          </cell>
          <cell r="BS86">
            <v>2.5835249999999998</v>
          </cell>
          <cell r="BT86">
            <v>2.5835249999999998</v>
          </cell>
          <cell r="BU86">
            <v>2</v>
          </cell>
          <cell r="BV86">
            <v>2</v>
          </cell>
          <cell r="BW86">
            <v>2</v>
          </cell>
          <cell r="BX86">
            <v>2</v>
          </cell>
          <cell r="BY86">
            <v>2</v>
          </cell>
          <cell r="BZ86">
            <v>2</v>
          </cell>
          <cell r="CA86">
            <v>2</v>
          </cell>
          <cell r="CB86">
            <v>2</v>
          </cell>
          <cell r="CC86">
            <v>2</v>
          </cell>
          <cell r="CD86">
            <v>2</v>
          </cell>
          <cell r="CE86">
            <v>2</v>
          </cell>
          <cell r="CF86">
            <v>2</v>
          </cell>
          <cell r="CG86">
            <v>2</v>
          </cell>
          <cell r="CH86">
            <v>2</v>
          </cell>
          <cell r="CI86">
            <v>1</v>
          </cell>
          <cell r="CJ86">
            <v>1</v>
          </cell>
          <cell r="CK86">
            <v>1</v>
          </cell>
          <cell r="CL86">
            <v>1</v>
          </cell>
          <cell r="CM86">
            <v>2</v>
          </cell>
          <cell r="CN86">
            <v>2</v>
          </cell>
          <cell r="CO86">
            <v>2</v>
          </cell>
          <cell r="CP86">
            <v>2</v>
          </cell>
          <cell r="CQ86">
            <v>2</v>
          </cell>
          <cell r="CR86">
            <v>2</v>
          </cell>
          <cell r="CS86">
            <v>5</v>
          </cell>
          <cell r="CT86">
            <v>5</v>
          </cell>
          <cell r="CU86">
            <v>10</v>
          </cell>
          <cell r="CV86">
            <v>10</v>
          </cell>
          <cell r="CW86">
            <v>10</v>
          </cell>
          <cell r="CX86">
            <v>10</v>
          </cell>
          <cell r="CY86">
            <v>7</v>
          </cell>
          <cell r="CZ86">
            <v>10</v>
          </cell>
          <cell r="DA86">
            <v>20</v>
          </cell>
          <cell r="DB86">
            <v>22</v>
          </cell>
          <cell r="DC86">
            <v>20</v>
          </cell>
          <cell r="DD86">
            <v>20</v>
          </cell>
          <cell r="DE86">
            <v>20</v>
          </cell>
          <cell r="DF86">
            <v>16</v>
          </cell>
          <cell r="DG86">
            <v>13</v>
          </cell>
          <cell r="DI86">
            <v>42.142857142857103</v>
          </cell>
          <cell r="DJ86">
            <v>32.857142857142897</v>
          </cell>
          <cell r="DK86">
            <v>21.571428571428601</v>
          </cell>
          <cell r="DL86">
            <v>17</v>
          </cell>
          <cell r="DM86">
            <v>12.1428571428571</v>
          </cell>
          <cell r="DN86">
            <v>11.285714285714301</v>
          </cell>
          <cell r="DO86">
            <v>9.5714285714285694</v>
          </cell>
          <cell r="DP86">
            <v>5.1428571428571397</v>
          </cell>
          <cell r="DQ86">
            <v>7.28571428571429</v>
          </cell>
          <cell r="DR86">
            <v>34.714285714285701</v>
          </cell>
          <cell r="DS86">
            <v>61.142857142857103</v>
          </cell>
          <cell r="DT86">
            <v>135.57142857142901</v>
          </cell>
          <cell r="DU86">
            <v>390.42857142857099</v>
          </cell>
          <cell r="DV86">
            <v>313.59910000000002</v>
          </cell>
          <cell r="DW86">
            <v>89.027671428571395</v>
          </cell>
        </row>
        <row r="87">
          <cell r="F87" t="str">
            <v>CS20-1413</v>
          </cell>
          <cell r="G87" t="str">
            <v>ARB</v>
          </cell>
          <cell r="H87">
            <v>12</v>
          </cell>
          <cell r="I87">
            <v>4</v>
          </cell>
          <cell r="J87">
            <v>15</v>
          </cell>
          <cell r="K87">
            <v>16</v>
          </cell>
          <cell r="L87">
            <v>4</v>
          </cell>
          <cell r="M87">
            <v>7</v>
          </cell>
          <cell r="N87">
            <v>9</v>
          </cell>
          <cell r="O87">
            <v>2</v>
          </cell>
          <cell r="P87">
            <v>8</v>
          </cell>
          <cell r="Q87">
            <v>4</v>
          </cell>
          <cell r="R87">
            <v>4</v>
          </cell>
          <cell r="S87">
            <v>6</v>
          </cell>
          <cell r="T87">
            <v>2</v>
          </cell>
          <cell r="U87">
            <v>3</v>
          </cell>
          <cell r="V87">
            <v>1</v>
          </cell>
          <cell r="W87">
            <v>2</v>
          </cell>
          <cell r="X87">
            <v>4</v>
          </cell>
          <cell r="Y87">
            <v>7</v>
          </cell>
          <cell r="Z87">
            <v>2</v>
          </cell>
          <cell r="AA87">
            <v>2</v>
          </cell>
          <cell r="AB87">
            <v>3</v>
          </cell>
          <cell r="AC87">
            <v>2</v>
          </cell>
          <cell r="AD87">
            <v>1</v>
          </cell>
          <cell r="AE87">
            <v>2</v>
          </cell>
          <cell r="AF87">
            <v>3</v>
          </cell>
          <cell r="AG87">
            <v>1</v>
          </cell>
          <cell r="AH87">
            <v>1</v>
          </cell>
          <cell r="AI87">
            <v>2</v>
          </cell>
          <cell r="AJ87">
            <v>3</v>
          </cell>
          <cell r="AK87">
            <v>1</v>
          </cell>
          <cell r="AL87">
            <v>3</v>
          </cell>
          <cell r="AM87">
            <v>5</v>
          </cell>
          <cell r="AN87">
            <v>8</v>
          </cell>
          <cell r="AO87">
            <v>8</v>
          </cell>
          <cell r="AP87">
            <v>10</v>
          </cell>
          <cell r="AQ87">
            <v>6</v>
          </cell>
          <cell r="AR87">
            <v>8</v>
          </cell>
          <cell r="AS87">
            <v>10</v>
          </cell>
          <cell r="AT87">
            <v>7</v>
          </cell>
          <cell r="AU87">
            <v>8</v>
          </cell>
          <cell r="AV87">
            <v>14</v>
          </cell>
          <cell r="AW87">
            <v>23</v>
          </cell>
          <cell r="AX87">
            <v>28</v>
          </cell>
          <cell r="AY87">
            <v>24</v>
          </cell>
          <cell r="AZ87">
            <v>20</v>
          </cell>
          <cell r="BA87">
            <v>30</v>
          </cell>
          <cell r="BB87">
            <v>24</v>
          </cell>
          <cell r="BC87">
            <v>48</v>
          </cell>
          <cell r="BD87">
            <v>44</v>
          </cell>
          <cell r="BE87">
            <v>29</v>
          </cell>
          <cell r="BF87">
            <v>20</v>
          </cell>
          <cell r="BG87">
            <v>16</v>
          </cell>
          <cell r="BH87">
            <v>14</v>
          </cell>
          <cell r="BI87">
            <v>16</v>
          </cell>
          <cell r="BJ87">
            <v>17</v>
          </cell>
          <cell r="BK87">
            <v>17</v>
          </cell>
          <cell r="BL87">
            <v>14</v>
          </cell>
          <cell r="BM87">
            <v>11.2</v>
          </cell>
          <cell r="BN87">
            <v>9.52</v>
          </cell>
          <cell r="BO87">
            <v>7.2519999999999998</v>
          </cell>
          <cell r="BP87">
            <v>7.2519999999999998</v>
          </cell>
          <cell r="BQ87">
            <v>4.1336399999999998</v>
          </cell>
          <cell r="BR87">
            <v>4.1336399999999998</v>
          </cell>
          <cell r="BS87">
            <v>4.1336399999999998</v>
          </cell>
          <cell r="BT87">
            <v>4.1336399999999998</v>
          </cell>
          <cell r="BU87">
            <v>3.2</v>
          </cell>
          <cell r="BV87">
            <v>3.2</v>
          </cell>
          <cell r="BW87">
            <v>3.2</v>
          </cell>
          <cell r="BX87">
            <v>3.2</v>
          </cell>
          <cell r="BY87">
            <v>3.2</v>
          </cell>
          <cell r="BZ87">
            <v>3.2</v>
          </cell>
          <cell r="CA87">
            <v>3.2</v>
          </cell>
          <cell r="CB87">
            <v>3.2</v>
          </cell>
          <cell r="CC87">
            <v>3.2</v>
          </cell>
          <cell r="CD87">
            <v>3.2</v>
          </cell>
          <cell r="CE87">
            <v>3.2</v>
          </cell>
          <cell r="CF87">
            <v>3.2</v>
          </cell>
          <cell r="CG87">
            <v>3.2</v>
          </cell>
          <cell r="CH87">
            <v>3.2</v>
          </cell>
          <cell r="CI87">
            <v>1.6</v>
          </cell>
          <cell r="CJ87">
            <v>1.6</v>
          </cell>
          <cell r="CK87">
            <v>1.6</v>
          </cell>
          <cell r="CL87">
            <v>1.6</v>
          </cell>
          <cell r="CM87">
            <v>3.2</v>
          </cell>
          <cell r="CN87">
            <v>3.2</v>
          </cell>
          <cell r="CO87">
            <v>3.2</v>
          </cell>
          <cell r="CP87">
            <v>3.2</v>
          </cell>
          <cell r="CQ87">
            <v>3.2</v>
          </cell>
          <cell r="CR87">
            <v>3.2</v>
          </cell>
          <cell r="CS87">
            <v>8</v>
          </cell>
          <cell r="CT87">
            <v>8</v>
          </cell>
          <cell r="CU87">
            <v>16</v>
          </cell>
          <cell r="CV87">
            <v>16</v>
          </cell>
          <cell r="CW87">
            <v>16</v>
          </cell>
          <cell r="CX87">
            <v>16</v>
          </cell>
          <cell r="CY87">
            <v>17.600000000000001</v>
          </cell>
          <cell r="CZ87">
            <v>13</v>
          </cell>
          <cell r="DA87">
            <v>22</v>
          </cell>
          <cell r="DB87">
            <v>55</v>
          </cell>
          <cell r="DC87">
            <v>59</v>
          </cell>
          <cell r="DD87">
            <v>38</v>
          </cell>
          <cell r="DE87">
            <v>27</v>
          </cell>
          <cell r="DF87">
            <v>10</v>
          </cell>
          <cell r="DG87">
            <v>13</v>
          </cell>
          <cell r="DI87">
            <v>48.714285714285701</v>
          </cell>
          <cell r="DJ87">
            <v>23.714285714285701</v>
          </cell>
          <cell r="DK87">
            <v>20.285714285714299</v>
          </cell>
          <cell r="DL87">
            <v>11.285714285714301</v>
          </cell>
          <cell r="DM87">
            <v>14.1428571428571</v>
          </cell>
          <cell r="DN87">
            <v>7.8571428571428603</v>
          </cell>
          <cell r="DO87">
            <v>7.8571428571428603</v>
          </cell>
          <cell r="DP87">
            <v>30.285714285714299</v>
          </cell>
          <cell r="DQ87">
            <v>33.857142857142897</v>
          </cell>
          <cell r="DR87">
            <v>83.285714285714306</v>
          </cell>
          <cell r="DS87">
            <v>122</v>
          </cell>
          <cell r="DT87">
            <v>124.71428571428601</v>
          </cell>
          <cell r="DU87">
            <v>528</v>
          </cell>
          <cell r="DV87">
            <v>539.25855999999999</v>
          </cell>
          <cell r="DW87">
            <v>162.144274285714</v>
          </cell>
        </row>
        <row r="88">
          <cell r="F88" t="str">
            <v>CS20-1414</v>
          </cell>
          <cell r="G88" t="str">
            <v>ARB</v>
          </cell>
          <cell r="H88">
            <v>3</v>
          </cell>
          <cell r="I88">
            <v>4</v>
          </cell>
          <cell r="J88">
            <v>3</v>
          </cell>
          <cell r="K88">
            <v>2</v>
          </cell>
          <cell r="L88">
            <v>4</v>
          </cell>
          <cell r="M88">
            <v>1</v>
          </cell>
          <cell r="N88">
            <v>4</v>
          </cell>
          <cell r="O88">
            <v>3</v>
          </cell>
          <cell r="P88">
            <v>2</v>
          </cell>
          <cell r="Q88">
            <v>2</v>
          </cell>
          <cell r="R88">
            <v>2</v>
          </cell>
          <cell r="S88">
            <v>3</v>
          </cell>
          <cell r="T88">
            <v>1</v>
          </cell>
          <cell r="U88">
            <v>1</v>
          </cell>
          <cell r="V88">
            <v>7</v>
          </cell>
          <cell r="W88">
            <v>0</v>
          </cell>
          <cell r="X88">
            <v>1</v>
          </cell>
          <cell r="Y88">
            <v>1</v>
          </cell>
          <cell r="Z88">
            <v>0</v>
          </cell>
          <cell r="AA88">
            <v>2</v>
          </cell>
          <cell r="AB88">
            <v>3</v>
          </cell>
          <cell r="AC88">
            <v>3</v>
          </cell>
          <cell r="AD88" t="str">
            <v/>
          </cell>
          <cell r="AE88" t="str">
            <v/>
          </cell>
          <cell r="AF88">
            <v>1</v>
          </cell>
          <cell r="AG88">
            <v>3</v>
          </cell>
          <cell r="AH88">
            <v>1</v>
          </cell>
          <cell r="AI88">
            <v>1</v>
          </cell>
          <cell r="AJ88">
            <v>0</v>
          </cell>
          <cell r="AK88" t="str">
            <v/>
          </cell>
          <cell r="AL88">
            <v>6</v>
          </cell>
          <cell r="AM88">
            <v>0</v>
          </cell>
          <cell r="AN88">
            <v>3</v>
          </cell>
          <cell r="AO88">
            <v>3</v>
          </cell>
          <cell r="AP88">
            <v>2</v>
          </cell>
          <cell r="AQ88">
            <v>3</v>
          </cell>
          <cell r="AR88">
            <v>2</v>
          </cell>
          <cell r="AS88">
            <v>2</v>
          </cell>
          <cell r="AT88">
            <v>1</v>
          </cell>
          <cell r="AU88">
            <v>1</v>
          </cell>
          <cell r="AV88">
            <v>10</v>
          </cell>
          <cell r="AW88">
            <v>5</v>
          </cell>
          <cell r="AX88">
            <v>9</v>
          </cell>
          <cell r="AY88">
            <v>10</v>
          </cell>
          <cell r="AZ88">
            <v>13</v>
          </cell>
          <cell r="BA88">
            <v>9</v>
          </cell>
          <cell r="BB88">
            <v>12</v>
          </cell>
          <cell r="BC88">
            <v>7</v>
          </cell>
          <cell r="BD88">
            <v>10</v>
          </cell>
          <cell r="BE88">
            <v>16</v>
          </cell>
          <cell r="BF88">
            <v>0</v>
          </cell>
          <cell r="BG88">
            <v>3</v>
          </cell>
          <cell r="BH88">
            <v>1</v>
          </cell>
          <cell r="BI88">
            <v>6</v>
          </cell>
          <cell r="BJ88">
            <v>6</v>
          </cell>
          <cell r="BK88">
            <v>6</v>
          </cell>
          <cell r="BL88">
            <v>5</v>
          </cell>
          <cell r="BM88">
            <v>3.5</v>
          </cell>
          <cell r="BN88">
            <v>2.9750000000000001</v>
          </cell>
          <cell r="BO88">
            <v>2.2662499999999999</v>
          </cell>
          <cell r="BP88">
            <v>2.2662499999999999</v>
          </cell>
          <cell r="BQ88">
            <v>1.2917624999999999</v>
          </cell>
          <cell r="BR88">
            <v>1.2917624999999999</v>
          </cell>
          <cell r="BS88">
            <v>1.2917624999999999</v>
          </cell>
          <cell r="BT88">
            <v>1.2917624999999999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I88">
            <v>0.5</v>
          </cell>
          <cell r="CJ88">
            <v>0.5</v>
          </cell>
          <cell r="CK88">
            <v>0.5</v>
          </cell>
          <cell r="CL88">
            <v>0.5</v>
          </cell>
          <cell r="CM88">
            <v>1</v>
          </cell>
          <cell r="CN88">
            <v>1</v>
          </cell>
          <cell r="CO88">
            <v>1</v>
          </cell>
          <cell r="CP88">
            <v>1</v>
          </cell>
          <cell r="CQ88">
            <v>1</v>
          </cell>
          <cell r="CR88">
            <v>1</v>
          </cell>
          <cell r="CS88">
            <v>3</v>
          </cell>
          <cell r="CT88">
            <v>3</v>
          </cell>
          <cell r="CU88">
            <v>5</v>
          </cell>
          <cell r="CV88">
            <v>5</v>
          </cell>
          <cell r="CW88">
            <v>5</v>
          </cell>
          <cell r="CX88">
            <v>5</v>
          </cell>
          <cell r="CY88">
            <v>4</v>
          </cell>
          <cell r="CZ88">
            <v>4</v>
          </cell>
          <cell r="DA88">
            <v>4</v>
          </cell>
          <cell r="DB88">
            <v>5</v>
          </cell>
          <cell r="DC88">
            <v>12</v>
          </cell>
          <cell r="DD88">
            <v>4</v>
          </cell>
          <cell r="DE88">
            <v>7</v>
          </cell>
          <cell r="DF88">
            <v>3</v>
          </cell>
          <cell r="DG88">
            <v>4</v>
          </cell>
          <cell r="DI88">
            <v>13.714285714285699</v>
          </cell>
          <cell r="DJ88">
            <v>11.1428571428571</v>
          </cell>
          <cell r="DK88">
            <v>9</v>
          </cell>
          <cell r="DL88">
            <v>9.2857142857142794</v>
          </cell>
          <cell r="DM88">
            <v>7.5714285714285703</v>
          </cell>
          <cell r="DN88">
            <v>5.28571428571429</v>
          </cell>
          <cell r="DO88">
            <v>3.71428571428571</v>
          </cell>
          <cell r="DP88">
            <v>11.714285714285699</v>
          </cell>
          <cell r="DQ88">
            <v>8.5714285714285694</v>
          </cell>
          <cell r="DR88">
            <v>29.285714285714299</v>
          </cell>
          <cell r="DS88">
            <v>44.714285714285701</v>
          </cell>
          <cell r="DT88">
            <v>31.1428571428571</v>
          </cell>
          <cell r="DU88">
            <v>185.142857142857</v>
          </cell>
          <cell r="DV88">
            <v>136.78169285714301</v>
          </cell>
          <cell r="DW88">
            <v>50.495978571428601</v>
          </cell>
        </row>
        <row r="89">
          <cell r="F89" t="str">
            <v>CS20-1415</v>
          </cell>
          <cell r="G89" t="str">
            <v>ARB-</v>
          </cell>
          <cell r="H89">
            <v>4</v>
          </cell>
          <cell r="I89">
            <v>17</v>
          </cell>
          <cell r="J89">
            <v>9</v>
          </cell>
          <cell r="K89">
            <v>11</v>
          </cell>
          <cell r="L89">
            <v>11</v>
          </cell>
          <cell r="M89">
            <v>11</v>
          </cell>
          <cell r="N89">
            <v>6</v>
          </cell>
          <cell r="O89">
            <v>3</v>
          </cell>
          <cell r="P89">
            <v>5</v>
          </cell>
          <cell r="Q89">
            <v>6</v>
          </cell>
          <cell r="R89">
            <v>9</v>
          </cell>
          <cell r="S89">
            <v>2</v>
          </cell>
          <cell r="T89">
            <v>3</v>
          </cell>
          <cell r="U89">
            <v>3</v>
          </cell>
          <cell r="V89">
            <v>3</v>
          </cell>
          <cell r="W89">
            <v>3</v>
          </cell>
          <cell r="X89">
            <v>7</v>
          </cell>
          <cell r="Y89">
            <v>3</v>
          </cell>
          <cell r="Z89">
            <v>1</v>
          </cell>
          <cell r="AA89">
            <v>2</v>
          </cell>
          <cell r="AB89">
            <v>1</v>
          </cell>
          <cell r="AC89">
            <v>5</v>
          </cell>
          <cell r="AD89">
            <v>1</v>
          </cell>
          <cell r="AE89">
            <v>2</v>
          </cell>
          <cell r="AF89">
            <v>2</v>
          </cell>
          <cell r="AG89">
            <v>1</v>
          </cell>
          <cell r="AH89">
            <v>2</v>
          </cell>
          <cell r="AI89">
            <v>2</v>
          </cell>
          <cell r="AJ89">
            <v>2</v>
          </cell>
          <cell r="AK89">
            <v>2</v>
          </cell>
          <cell r="AL89">
            <v>3</v>
          </cell>
          <cell r="AM89">
            <v>5</v>
          </cell>
          <cell r="AN89">
            <v>5</v>
          </cell>
          <cell r="AO89">
            <v>2</v>
          </cell>
          <cell r="AP89">
            <v>2</v>
          </cell>
          <cell r="AQ89">
            <v>4</v>
          </cell>
          <cell r="AR89">
            <v>3</v>
          </cell>
          <cell r="AS89">
            <v>7</v>
          </cell>
          <cell r="AT89">
            <v>14</v>
          </cell>
          <cell r="AU89">
            <v>5</v>
          </cell>
          <cell r="AV89">
            <v>10</v>
          </cell>
          <cell r="AW89">
            <v>6</v>
          </cell>
          <cell r="AX89">
            <v>5</v>
          </cell>
          <cell r="AY89">
            <v>18</v>
          </cell>
          <cell r="AZ89">
            <v>9</v>
          </cell>
          <cell r="BA89">
            <v>8</v>
          </cell>
          <cell r="BB89">
            <v>19</v>
          </cell>
          <cell r="BC89">
            <v>17</v>
          </cell>
          <cell r="BD89">
            <v>22</v>
          </cell>
          <cell r="BE89">
            <v>33</v>
          </cell>
          <cell r="BF89">
            <v>18</v>
          </cell>
          <cell r="BG89">
            <v>11</v>
          </cell>
          <cell r="BH89">
            <v>5</v>
          </cell>
          <cell r="BI89">
            <v>11</v>
          </cell>
          <cell r="BJ89">
            <v>8.4</v>
          </cell>
          <cell r="BK89">
            <v>8.4</v>
          </cell>
          <cell r="BL89">
            <v>5</v>
          </cell>
          <cell r="BM89">
            <v>3.5</v>
          </cell>
          <cell r="BN89">
            <v>2.9750000000000001</v>
          </cell>
          <cell r="BO89">
            <v>2.2662499999999999</v>
          </cell>
          <cell r="BP89">
            <v>2.2662499999999999</v>
          </cell>
          <cell r="BQ89">
            <v>1.2917624999999999</v>
          </cell>
          <cell r="BR89">
            <v>1.2917624999999999</v>
          </cell>
          <cell r="BS89">
            <v>1.2917624999999999</v>
          </cell>
          <cell r="BT89">
            <v>1.2917624999999999</v>
          </cell>
          <cell r="BU89">
            <v>2</v>
          </cell>
          <cell r="BV89">
            <v>2</v>
          </cell>
          <cell r="BW89">
            <v>2</v>
          </cell>
          <cell r="BX89">
            <v>2</v>
          </cell>
          <cell r="BY89">
            <v>2</v>
          </cell>
          <cell r="BZ89">
            <v>2</v>
          </cell>
          <cell r="CA89">
            <v>2</v>
          </cell>
          <cell r="CB89">
            <v>2</v>
          </cell>
          <cell r="CC89">
            <v>2</v>
          </cell>
          <cell r="CD89">
            <v>2</v>
          </cell>
          <cell r="CE89">
            <v>2</v>
          </cell>
          <cell r="CF89">
            <v>2</v>
          </cell>
          <cell r="CG89">
            <v>2</v>
          </cell>
          <cell r="CH89">
            <v>2</v>
          </cell>
          <cell r="CI89">
            <v>1</v>
          </cell>
          <cell r="CJ89">
            <v>1</v>
          </cell>
          <cell r="CK89">
            <v>1</v>
          </cell>
          <cell r="CL89">
            <v>1</v>
          </cell>
          <cell r="CM89">
            <v>2</v>
          </cell>
          <cell r="CN89">
            <v>2</v>
          </cell>
          <cell r="CO89">
            <v>2</v>
          </cell>
          <cell r="CP89">
            <v>2</v>
          </cell>
          <cell r="CQ89">
            <v>2</v>
          </cell>
          <cell r="CR89">
            <v>2</v>
          </cell>
          <cell r="CS89">
            <v>3</v>
          </cell>
          <cell r="CT89">
            <v>3</v>
          </cell>
          <cell r="CU89">
            <v>5</v>
          </cell>
          <cell r="CV89">
            <v>5</v>
          </cell>
          <cell r="CW89">
            <v>5</v>
          </cell>
          <cell r="CX89">
            <v>5</v>
          </cell>
          <cell r="CY89">
            <v>5</v>
          </cell>
          <cell r="CZ89">
            <v>14</v>
          </cell>
          <cell r="DA89">
            <v>16.8</v>
          </cell>
          <cell r="DB89">
            <v>39.200000000000003</v>
          </cell>
          <cell r="DC89">
            <v>37.799999999999997</v>
          </cell>
          <cell r="DD89">
            <v>30.8</v>
          </cell>
          <cell r="DE89">
            <v>21</v>
          </cell>
          <cell r="DF89">
            <v>8.4</v>
          </cell>
          <cell r="DG89">
            <v>9.8000000000000007</v>
          </cell>
          <cell r="DI89">
            <v>45.714285714285701</v>
          </cell>
          <cell r="DJ89">
            <v>28.428571428571399</v>
          </cell>
          <cell r="DK89">
            <v>22.428571428571399</v>
          </cell>
          <cell r="DL89">
            <v>16.8571428571429</v>
          </cell>
          <cell r="DM89">
            <v>9.4285714285714306</v>
          </cell>
          <cell r="DN89">
            <v>8.1428571428571406</v>
          </cell>
          <cell r="DO89">
            <v>8.8571428571428594</v>
          </cell>
          <cell r="DP89">
            <v>15.5714285714286</v>
          </cell>
          <cell r="DQ89">
            <v>28.571428571428601</v>
          </cell>
          <cell r="DR89">
            <v>33.714285714285701</v>
          </cell>
          <cell r="DS89">
            <v>58.428571428571402</v>
          </cell>
          <cell r="DT89">
            <v>89.571428571428598</v>
          </cell>
          <cell r="DU89">
            <v>365.71428571428601</v>
          </cell>
          <cell r="DV89">
            <v>308.38169285714298</v>
          </cell>
          <cell r="DW89">
            <v>73.0102642857143</v>
          </cell>
        </row>
        <row r="90">
          <cell r="F90" t="str">
            <v>CS20-1416</v>
          </cell>
          <cell r="G90" t="str">
            <v>ARB</v>
          </cell>
          <cell r="H90">
            <v>20</v>
          </cell>
          <cell r="I90">
            <v>8</v>
          </cell>
          <cell r="J90">
            <v>13</v>
          </cell>
          <cell r="K90">
            <v>13</v>
          </cell>
          <cell r="L90">
            <v>11</v>
          </cell>
          <cell r="M90">
            <v>6</v>
          </cell>
          <cell r="N90">
            <v>9</v>
          </cell>
          <cell r="O90">
            <v>12</v>
          </cell>
          <cell r="P90">
            <v>15</v>
          </cell>
          <cell r="Q90">
            <v>10</v>
          </cell>
          <cell r="R90">
            <v>9</v>
          </cell>
          <cell r="S90">
            <v>4</v>
          </cell>
          <cell r="T90">
            <v>5</v>
          </cell>
          <cell r="U90">
            <v>8</v>
          </cell>
          <cell r="V90">
            <v>5</v>
          </cell>
          <cell r="W90">
            <v>4</v>
          </cell>
          <cell r="X90">
            <v>4</v>
          </cell>
          <cell r="Y90">
            <v>8</v>
          </cell>
          <cell r="Z90">
            <v>5</v>
          </cell>
          <cell r="AA90">
            <v>4</v>
          </cell>
          <cell r="AB90">
            <v>8</v>
          </cell>
          <cell r="AC90">
            <v>4</v>
          </cell>
          <cell r="AD90">
            <v>4</v>
          </cell>
          <cell r="AE90">
            <v>5</v>
          </cell>
          <cell r="AF90">
            <v>4</v>
          </cell>
          <cell r="AG90">
            <v>2</v>
          </cell>
          <cell r="AH90">
            <v>1</v>
          </cell>
          <cell r="AI90">
            <v>7</v>
          </cell>
          <cell r="AJ90">
            <v>5</v>
          </cell>
          <cell r="AK90">
            <v>4</v>
          </cell>
          <cell r="AL90">
            <v>4</v>
          </cell>
          <cell r="AM90">
            <v>5</v>
          </cell>
          <cell r="AN90">
            <v>1</v>
          </cell>
          <cell r="AO90">
            <v>5</v>
          </cell>
          <cell r="AP90">
            <v>9</v>
          </cell>
          <cell r="AQ90">
            <v>2</v>
          </cell>
          <cell r="AR90">
            <v>3</v>
          </cell>
          <cell r="AS90">
            <v>5</v>
          </cell>
          <cell r="AT90">
            <v>7</v>
          </cell>
          <cell r="AU90">
            <v>3</v>
          </cell>
          <cell r="AV90">
            <v>14</v>
          </cell>
          <cell r="AW90">
            <v>32</v>
          </cell>
          <cell r="AX90">
            <v>15</v>
          </cell>
          <cell r="AY90">
            <v>34</v>
          </cell>
          <cell r="AZ90">
            <v>31</v>
          </cell>
          <cell r="BA90">
            <v>43</v>
          </cell>
          <cell r="BB90">
            <v>49</v>
          </cell>
          <cell r="BC90">
            <v>65</v>
          </cell>
          <cell r="BD90">
            <v>55</v>
          </cell>
          <cell r="BE90">
            <v>41</v>
          </cell>
          <cell r="BF90">
            <v>30</v>
          </cell>
          <cell r="BG90">
            <v>19</v>
          </cell>
          <cell r="BH90">
            <v>25</v>
          </cell>
          <cell r="BI90">
            <v>14</v>
          </cell>
          <cell r="BJ90">
            <v>16</v>
          </cell>
          <cell r="BK90">
            <v>16</v>
          </cell>
          <cell r="BL90">
            <v>13</v>
          </cell>
          <cell r="BM90">
            <v>11.2</v>
          </cell>
          <cell r="BN90">
            <v>9.52</v>
          </cell>
          <cell r="BO90">
            <v>7.2519999999999998</v>
          </cell>
          <cell r="BP90">
            <v>7.2519999999999998</v>
          </cell>
          <cell r="BQ90">
            <v>6</v>
          </cell>
          <cell r="BR90">
            <v>6</v>
          </cell>
          <cell r="BS90">
            <v>6</v>
          </cell>
          <cell r="BT90">
            <v>6</v>
          </cell>
          <cell r="BU90">
            <v>6</v>
          </cell>
          <cell r="BV90">
            <v>6</v>
          </cell>
          <cell r="BW90">
            <v>6</v>
          </cell>
          <cell r="BX90">
            <v>6</v>
          </cell>
          <cell r="BY90">
            <v>6</v>
          </cell>
          <cell r="BZ90">
            <v>6</v>
          </cell>
          <cell r="CA90">
            <v>6</v>
          </cell>
          <cell r="CB90">
            <v>6</v>
          </cell>
          <cell r="CC90">
            <v>6</v>
          </cell>
          <cell r="CD90">
            <v>6</v>
          </cell>
          <cell r="CE90">
            <v>6</v>
          </cell>
          <cell r="CF90">
            <v>6</v>
          </cell>
          <cell r="CG90">
            <v>6</v>
          </cell>
          <cell r="CH90">
            <v>6</v>
          </cell>
          <cell r="CI90">
            <v>3</v>
          </cell>
          <cell r="CJ90">
            <v>3</v>
          </cell>
          <cell r="CK90">
            <v>3</v>
          </cell>
          <cell r="CL90">
            <v>3</v>
          </cell>
          <cell r="CM90">
            <v>6</v>
          </cell>
          <cell r="CN90">
            <v>6</v>
          </cell>
          <cell r="CO90">
            <v>6</v>
          </cell>
          <cell r="CP90">
            <v>6</v>
          </cell>
          <cell r="CQ90">
            <v>6</v>
          </cell>
          <cell r="CR90">
            <v>6</v>
          </cell>
          <cell r="CS90">
            <v>8</v>
          </cell>
          <cell r="CT90">
            <v>8</v>
          </cell>
          <cell r="CU90">
            <v>16</v>
          </cell>
          <cell r="CV90">
            <v>16</v>
          </cell>
          <cell r="CW90">
            <v>16</v>
          </cell>
          <cell r="CX90">
            <v>16</v>
          </cell>
          <cell r="CY90">
            <v>16</v>
          </cell>
          <cell r="CZ90">
            <v>16</v>
          </cell>
          <cell r="DA90">
            <v>16</v>
          </cell>
          <cell r="DB90">
            <v>46</v>
          </cell>
          <cell r="DC90">
            <v>77</v>
          </cell>
          <cell r="DD90">
            <v>64</v>
          </cell>
          <cell r="DE90">
            <v>43</v>
          </cell>
          <cell r="DF90">
            <v>17</v>
          </cell>
          <cell r="DG90">
            <v>21</v>
          </cell>
          <cell r="DI90">
            <v>58.714285714285701</v>
          </cell>
          <cell r="DJ90">
            <v>39.714285714285701</v>
          </cell>
          <cell r="DK90">
            <v>35.857142857142897</v>
          </cell>
          <cell r="DL90">
            <v>22.8571428571429</v>
          </cell>
          <cell r="DM90">
            <v>26.1428571428571</v>
          </cell>
          <cell r="DN90">
            <v>16.714285714285701</v>
          </cell>
          <cell r="DO90">
            <v>18.1428571428571</v>
          </cell>
          <cell r="DP90">
            <v>20.285714285714299</v>
          </cell>
          <cell r="DQ90">
            <v>19.571428571428601</v>
          </cell>
          <cell r="DR90">
            <v>78.571428571428598</v>
          </cell>
          <cell r="DS90">
            <v>188.857142857143</v>
          </cell>
          <cell r="DT90">
            <v>167.142857142857</v>
          </cell>
          <cell r="DU90">
            <v>692.57142857142799</v>
          </cell>
          <cell r="DV90">
            <v>675.40257142857104</v>
          </cell>
          <cell r="DW90">
            <v>199.688285714286</v>
          </cell>
        </row>
        <row r="91">
          <cell r="F91" t="str">
            <v>CS20-1597</v>
          </cell>
          <cell r="G91" t="str">
            <v>ART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7</v>
          </cell>
          <cell r="AY91">
            <v>21</v>
          </cell>
          <cell r="AZ91">
            <v>40</v>
          </cell>
          <cell r="BA91">
            <v>28</v>
          </cell>
          <cell r="BB91">
            <v>49</v>
          </cell>
          <cell r="BC91">
            <v>14</v>
          </cell>
          <cell r="BD91">
            <v>20</v>
          </cell>
          <cell r="BE91">
            <v>27</v>
          </cell>
          <cell r="BF91">
            <v>15</v>
          </cell>
          <cell r="BG91">
            <v>10</v>
          </cell>
          <cell r="BH91">
            <v>7</v>
          </cell>
          <cell r="BI91">
            <v>3</v>
          </cell>
          <cell r="BJ91">
            <v>9.6</v>
          </cell>
          <cell r="BK91">
            <v>9.6</v>
          </cell>
          <cell r="BL91">
            <v>8</v>
          </cell>
          <cell r="BM91">
            <v>5.6</v>
          </cell>
          <cell r="BN91">
            <v>4.76</v>
          </cell>
          <cell r="BO91">
            <v>3.6259999999999999</v>
          </cell>
          <cell r="BP91">
            <v>3.6259999999999999</v>
          </cell>
          <cell r="BQ91">
            <v>2.4</v>
          </cell>
          <cell r="BR91">
            <v>2.4</v>
          </cell>
          <cell r="BS91">
            <v>2.4</v>
          </cell>
          <cell r="BT91">
            <v>2.4</v>
          </cell>
          <cell r="BU91">
            <v>2.4</v>
          </cell>
          <cell r="BV91">
            <v>2.4</v>
          </cell>
          <cell r="BW91">
            <v>2.4</v>
          </cell>
          <cell r="BX91">
            <v>2.4</v>
          </cell>
          <cell r="BY91">
            <v>2.4</v>
          </cell>
          <cell r="BZ91">
            <v>2.4</v>
          </cell>
          <cell r="CA91">
            <v>2.4</v>
          </cell>
          <cell r="CB91">
            <v>2.4</v>
          </cell>
          <cell r="CC91">
            <v>2.4</v>
          </cell>
          <cell r="CD91">
            <v>2.4</v>
          </cell>
          <cell r="CE91">
            <v>2.4</v>
          </cell>
          <cell r="CF91">
            <v>2.4</v>
          </cell>
          <cell r="CG91">
            <v>2.4</v>
          </cell>
          <cell r="CH91">
            <v>2.4</v>
          </cell>
          <cell r="CI91">
            <v>1.2</v>
          </cell>
          <cell r="CJ91">
            <v>1.2</v>
          </cell>
          <cell r="CK91">
            <v>1.2</v>
          </cell>
          <cell r="CL91">
            <v>1.2</v>
          </cell>
          <cell r="CM91">
            <v>2.4</v>
          </cell>
          <cell r="CN91">
            <v>2.4</v>
          </cell>
          <cell r="CO91">
            <v>2.4</v>
          </cell>
          <cell r="CP91">
            <v>2.4</v>
          </cell>
          <cell r="CQ91">
            <v>1.6</v>
          </cell>
          <cell r="CR91">
            <v>2.4</v>
          </cell>
          <cell r="CS91">
            <v>4.8</v>
          </cell>
          <cell r="CT91">
            <v>4.8</v>
          </cell>
          <cell r="CU91">
            <v>8</v>
          </cell>
          <cell r="CV91">
            <v>8</v>
          </cell>
          <cell r="CW91">
            <v>8</v>
          </cell>
          <cell r="CX91">
            <v>8</v>
          </cell>
          <cell r="CY91">
            <v>20.8</v>
          </cell>
          <cell r="CZ91">
            <v>24.8</v>
          </cell>
          <cell r="DA91">
            <v>27.2</v>
          </cell>
          <cell r="DB91">
            <v>28.8</v>
          </cell>
          <cell r="DC91">
            <v>44.8</v>
          </cell>
          <cell r="DD91">
            <v>28</v>
          </cell>
          <cell r="DE91">
            <v>16</v>
          </cell>
          <cell r="DF91">
            <v>9.6</v>
          </cell>
          <cell r="DG91">
            <v>4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16</v>
          </cell>
          <cell r="DS91">
            <v>139</v>
          </cell>
          <cell r="DT91">
            <v>77</v>
          </cell>
          <cell r="DU91">
            <v>232</v>
          </cell>
          <cell r="DV91">
            <v>364.58342857142901</v>
          </cell>
          <cell r="DW91">
            <v>87.897714285714301</v>
          </cell>
        </row>
        <row r="92">
          <cell r="F92" t="str">
            <v>CS20-1598</v>
          </cell>
          <cell r="G92" t="str">
            <v>ART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8</v>
          </cell>
          <cell r="AZ92">
            <v>16</v>
          </cell>
          <cell r="BA92">
            <v>26</v>
          </cell>
          <cell r="BB92">
            <v>13</v>
          </cell>
          <cell r="BC92">
            <v>15</v>
          </cell>
          <cell r="BD92">
            <v>19</v>
          </cell>
          <cell r="BE92">
            <v>27</v>
          </cell>
          <cell r="BF92">
            <v>13</v>
          </cell>
          <cell r="BG92">
            <v>4</v>
          </cell>
          <cell r="BH92">
            <v>2</v>
          </cell>
          <cell r="BI92">
            <v>6</v>
          </cell>
          <cell r="BJ92">
            <v>5.68</v>
          </cell>
          <cell r="BK92">
            <v>5.68</v>
          </cell>
          <cell r="BL92">
            <v>4.97</v>
          </cell>
          <cell r="BM92">
            <v>3.4790000000000001</v>
          </cell>
          <cell r="BN92">
            <v>2.9571499999999999</v>
          </cell>
          <cell r="BO92">
            <v>2.2526524999999999</v>
          </cell>
          <cell r="BP92">
            <v>2.2526524999999999</v>
          </cell>
          <cell r="BQ92">
            <v>1.2840119249999999</v>
          </cell>
          <cell r="BR92">
            <v>1.2840119249999999</v>
          </cell>
          <cell r="BS92">
            <v>1.2840119249999999</v>
          </cell>
          <cell r="BT92">
            <v>1.2840119249999999</v>
          </cell>
          <cell r="BU92">
            <v>0.71</v>
          </cell>
          <cell r="BV92">
            <v>0.71</v>
          </cell>
          <cell r="BW92">
            <v>0.71</v>
          </cell>
          <cell r="BX92">
            <v>0.71</v>
          </cell>
          <cell r="BY92">
            <v>0.71</v>
          </cell>
          <cell r="BZ92">
            <v>0.71</v>
          </cell>
          <cell r="CA92">
            <v>0.71</v>
          </cell>
          <cell r="CB92">
            <v>0.71</v>
          </cell>
          <cell r="CC92">
            <v>0.71</v>
          </cell>
          <cell r="CD92">
            <v>0.71</v>
          </cell>
          <cell r="CE92">
            <v>0.71</v>
          </cell>
          <cell r="CF92">
            <v>0.71</v>
          </cell>
          <cell r="CG92">
            <v>0.71</v>
          </cell>
          <cell r="CH92">
            <v>0.71</v>
          </cell>
          <cell r="CI92">
            <v>0.35499999999999998</v>
          </cell>
          <cell r="CJ92">
            <v>0.35499999999999998</v>
          </cell>
          <cell r="CK92">
            <v>0.35499999999999998</v>
          </cell>
          <cell r="CL92">
            <v>0.35499999999999998</v>
          </cell>
          <cell r="CM92">
            <v>0.71</v>
          </cell>
          <cell r="CN92">
            <v>0.71</v>
          </cell>
          <cell r="CO92">
            <v>0.71</v>
          </cell>
          <cell r="CP92">
            <v>0.71</v>
          </cell>
          <cell r="CQ92">
            <v>0.71</v>
          </cell>
          <cell r="CR92">
            <v>0.71</v>
          </cell>
          <cell r="CS92">
            <v>2.13</v>
          </cell>
          <cell r="CT92">
            <v>2.84</v>
          </cell>
          <cell r="CU92">
            <v>4.97</v>
          </cell>
          <cell r="CV92">
            <v>4.97</v>
          </cell>
          <cell r="CW92">
            <v>4.97</v>
          </cell>
          <cell r="CX92">
            <v>4.97</v>
          </cell>
          <cell r="CY92">
            <v>16.329999999999998</v>
          </cell>
          <cell r="CZ92">
            <v>22.01</v>
          </cell>
          <cell r="DA92">
            <v>23.43</v>
          </cell>
          <cell r="DB92">
            <v>24.85</v>
          </cell>
          <cell r="DC92">
            <v>23.43</v>
          </cell>
          <cell r="DD92">
            <v>20.59</v>
          </cell>
          <cell r="DE92">
            <v>20.59</v>
          </cell>
          <cell r="DF92">
            <v>12.78</v>
          </cell>
          <cell r="DG92">
            <v>7.81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3.4285714285714302</v>
          </cell>
          <cell r="DS92">
            <v>70.285714285714306</v>
          </cell>
          <cell r="DT92">
            <v>67.571428571428598</v>
          </cell>
          <cell r="DU92">
            <v>141.28571428571399</v>
          </cell>
          <cell r="DV92">
            <v>254.2950027</v>
          </cell>
          <cell r="DW92">
            <v>48.192145557142901</v>
          </cell>
        </row>
        <row r="93">
          <cell r="F93" t="str">
            <v>CS20-1599</v>
          </cell>
          <cell r="G93" t="str">
            <v>ART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</v>
          </cell>
          <cell r="AZ93">
            <v>2</v>
          </cell>
          <cell r="BA93">
            <v>8</v>
          </cell>
          <cell r="BB93">
            <v>18</v>
          </cell>
          <cell r="BC93">
            <v>11</v>
          </cell>
          <cell r="BD93">
            <v>11</v>
          </cell>
          <cell r="BE93">
            <v>15</v>
          </cell>
          <cell r="BF93">
            <v>6</v>
          </cell>
          <cell r="BG93">
            <v>5</v>
          </cell>
          <cell r="BH93">
            <v>4</v>
          </cell>
          <cell r="BI93">
            <v>2</v>
          </cell>
          <cell r="BJ93">
            <v>3.6</v>
          </cell>
          <cell r="BK93">
            <v>3.6</v>
          </cell>
          <cell r="BL93">
            <v>3</v>
          </cell>
          <cell r="BM93">
            <v>2.1</v>
          </cell>
          <cell r="BN93">
            <v>1.7849999999999999</v>
          </cell>
          <cell r="BO93">
            <v>1.35975</v>
          </cell>
          <cell r="BP93">
            <v>1.35975</v>
          </cell>
          <cell r="BQ93">
            <v>1.8</v>
          </cell>
          <cell r="BR93">
            <v>1.8</v>
          </cell>
          <cell r="BS93">
            <v>1.8</v>
          </cell>
          <cell r="BT93">
            <v>1.8</v>
          </cell>
          <cell r="BU93">
            <v>1.8</v>
          </cell>
          <cell r="BV93">
            <v>1.8</v>
          </cell>
          <cell r="BW93">
            <v>1.8</v>
          </cell>
          <cell r="BX93">
            <v>1.8</v>
          </cell>
          <cell r="BY93">
            <v>1.8</v>
          </cell>
          <cell r="BZ93">
            <v>1.8</v>
          </cell>
          <cell r="CA93">
            <v>1.8</v>
          </cell>
          <cell r="CB93">
            <v>1.8</v>
          </cell>
          <cell r="CC93">
            <v>1.8</v>
          </cell>
          <cell r="CD93">
            <v>1.8</v>
          </cell>
          <cell r="CE93">
            <v>1.8</v>
          </cell>
          <cell r="CF93">
            <v>1.8</v>
          </cell>
          <cell r="CG93">
            <v>1.8</v>
          </cell>
          <cell r="CH93">
            <v>1.8</v>
          </cell>
          <cell r="CI93">
            <v>0.9</v>
          </cell>
          <cell r="CJ93">
            <v>0.9</v>
          </cell>
          <cell r="CK93">
            <v>0.9</v>
          </cell>
          <cell r="CL93">
            <v>0.9</v>
          </cell>
          <cell r="CM93">
            <v>1.8</v>
          </cell>
          <cell r="CN93">
            <v>1.8</v>
          </cell>
          <cell r="CO93">
            <v>1.8</v>
          </cell>
          <cell r="CP93">
            <v>1.8</v>
          </cell>
          <cell r="CQ93">
            <v>0.6</v>
          </cell>
          <cell r="CR93">
            <v>1.2</v>
          </cell>
          <cell r="CS93">
            <v>0.6</v>
          </cell>
          <cell r="CT93">
            <v>1.8</v>
          </cell>
          <cell r="CU93">
            <v>3</v>
          </cell>
          <cell r="CV93">
            <v>3</v>
          </cell>
          <cell r="CW93">
            <v>3</v>
          </cell>
          <cell r="CX93">
            <v>3</v>
          </cell>
          <cell r="CY93">
            <v>3</v>
          </cell>
          <cell r="CZ93">
            <v>10.199999999999999</v>
          </cell>
          <cell r="DA93">
            <v>13.8</v>
          </cell>
          <cell r="DB93">
            <v>19.8</v>
          </cell>
          <cell r="DC93">
            <v>21.6</v>
          </cell>
          <cell r="DD93">
            <v>14.4</v>
          </cell>
          <cell r="DE93">
            <v>12.6</v>
          </cell>
          <cell r="DF93">
            <v>11.4</v>
          </cell>
          <cell r="DG93">
            <v>6.6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0.42857142857142899</v>
          </cell>
          <cell r="DS93">
            <v>36.428571428571402</v>
          </cell>
          <cell r="DT93">
            <v>40.714285714285701</v>
          </cell>
          <cell r="DU93">
            <v>77.571428571428598</v>
          </cell>
          <cell r="DV93">
            <v>196.56878571428601</v>
          </cell>
          <cell r="DW93">
            <v>46.654499999999999</v>
          </cell>
        </row>
        <row r="94">
          <cell r="F94" t="str">
            <v>CS20-1600</v>
          </cell>
          <cell r="G94" t="str">
            <v>ART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1</v>
          </cell>
          <cell r="AY94">
            <v>7</v>
          </cell>
          <cell r="AZ94">
            <v>5</v>
          </cell>
          <cell r="BA94">
            <v>7</v>
          </cell>
          <cell r="BB94">
            <v>5</v>
          </cell>
          <cell r="BC94">
            <v>4</v>
          </cell>
          <cell r="BD94">
            <v>6</v>
          </cell>
          <cell r="BE94">
            <v>4</v>
          </cell>
          <cell r="BF94">
            <v>5</v>
          </cell>
          <cell r="BG94">
            <v>5</v>
          </cell>
          <cell r="BH94">
            <v>5</v>
          </cell>
          <cell r="BI94">
            <v>1</v>
          </cell>
          <cell r="BJ94">
            <v>4.8</v>
          </cell>
          <cell r="BK94">
            <v>4.8</v>
          </cell>
          <cell r="BL94">
            <v>4</v>
          </cell>
          <cell r="BM94">
            <v>2.8</v>
          </cell>
          <cell r="BN94">
            <v>2.38</v>
          </cell>
          <cell r="BO94">
            <v>1.8129999999999999</v>
          </cell>
          <cell r="BP94">
            <v>1.8129999999999999</v>
          </cell>
          <cell r="BQ94">
            <v>1.0334099999999999</v>
          </cell>
          <cell r="BR94">
            <v>1.0334099999999999</v>
          </cell>
          <cell r="BS94">
            <v>1.0334099999999999</v>
          </cell>
          <cell r="BT94">
            <v>1.0334099999999999</v>
          </cell>
          <cell r="BU94">
            <v>0.8</v>
          </cell>
          <cell r="BV94">
            <v>0.8</v>
          </cell>
          <cell r="BW94">
            <v>0.8</v>
          </cell>
          <cell r="BX94">
            <v>0.8</v>
          </cell>
          <cell r="BY94">
            <v>0.8</v>
          </cell>
          <cell r="BZ94">
            <v>0.8</v>
          </cell>
          <cell r="CA94">
            <v>0.8</v>
          </cell>
          <cell r="CB94">
            <v>0.8</v>
          </cell>
          <cell r="CC94">
            <v>0.8</v>
          </cell>
          <cell r="CD94">
            <v>0.8</v>
          </cell>
          <cell r="CE94">
            <v>0.8</v>
          </cell>
          <cell r="CF94">
            <v>0.8</v>
          </cell>
          <cell r="CG94">
            <v>0.8</v>
          </cell>
          <cell r="CH94">
            <v>0.8</v>
          </cell>
          <cell r="CI94">
            <v>0.4</v>
          </cell>
          <cell r="CJ94">
            <v>0.4</v>
          </cell>
          <cell r="CK94">
            <v>0.4</v>
          </cell>
          <cell r="CL94">
            <v>0.4</v>
          </cell>
          <cell r="CM94">
            <v>0.8</v>
          </cell>
          <cell r="CN94">
            <v>0.8</v>
          </cell>
          <cell r="CO94">
            <v>0.8</v>
          </cell>
          <cell r="CP94">
            <v>0.8</v>
          </cell>
          <cell r="CQ94">
            <v>0.8</v>
          </cell>
          <cell r="CR94">
            <v>1.6</v>
          </cell>
          <cell r="CS94">
            <v>1.6</v>
          </cell>
          <cell r="CT94">
            <v>2.4</v>
          </cell>
          <cell r="CU94">
            <v>4</v>
          </cell>
          <cell r="CV94">
            <v>4</v>
          </cell>
          <cell r="CW94">
            <v>4</v>
          </cell>
          <cell r="CX94">
            <v>4</v>
          </cell>
          <cell r="CY94">
            <v>4.8</v>
          </cell>
          <cell r="CZ94">
            <v>6.4</v>
          </cell>
          <cell r="DA94">
            <v>4.8</v>
          </cell>
          <cell r="DB94">
            <v>5.6</v>
          </cell>
          <cell r="DC94">
            <v>5.6</v>
          </cell>
          <cell r="DD94">
            <v>6.4</v>
          </cell>
          <cell r="DE94">
            <v>7.2</v>
          </cell>
          <cell r="DF94">
            <v>5.6</v>
          </cell>
          <cell r="DG94">
            <v>4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4</v>
          </cell>
          <cell r="DS94">
            <v>23.8571428571429</v>
          </cell>
          <cell r="DT94">
            <v>21.8571428571429</v>
          </cell>
          <cell r="DU94">
            <v>49.714285714285701</v>
          </cell>
          <cell r="DV94">
            <v>122.625354285714</v>
          </cell>
          <cell r="DW94">
            <v>40.796782857142901</v>
          </cell>
        </row>
        <row r="95">
          <cell r="F95" t="str">
            <v>CS20-1601</v>
          </cell>
          <cell r="G95" t="str">
            <v>ART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 t="str">
            <v/>
          </cell>
          <cell r="AY95">
            <v>20</v>
          </cell>
          <cell r="AZ95">
            <v>10</v>
          </cell>
          <cell r="BA95">
            <v>10</v>
          </cell>
          <cell r="BB95">
            <v>16</v>
          </cell>
          <cell r="BC95">
            <v>11</v>
          </cell>
          <cell r="BD95">
            <v>12</v>
          </cell>
          <cell r="BE95">
            <v>9</v>
          </cell>
          <cell r="BF95">
            <v>10</v>
          </cell>
          <cell r="BG95">
            <v>8</v>
          </cell>
          <cell r="BH95">
            <v>3</v>
          </cell>
          <cell r="BI95">
            <v>3</v>
          </cell>
          <cell r="BJ95">
            <v>4.8</v>
          </cell>
          <cell r="BK95">
            <v>4.8</v>
          </cell>
          <cell r="BL95">
            <v>4</v>
          </cell>
          <cell r="BM95">
            <v>2.8</v>
          </cell>
          <cell r="BN95">
            <v>2.38</v>
          </cell>
          <cell r="BO95">
            <v>1.8129999999999999</v>
          </cell>
          <cell r="BP95">
            <v>1.8129999999999999</v>
          </cell>
          <cell r="BQ95">
            <v>1.6</v>
          </cell>
          <cell r="BR95">
            <v>1.6</v>
          </cell>
          <cell r="BS95">
            <v>1.6</v>
          </cell>
          <cell r="BT95">
            <v>1.6</v>
          </cell>
          <cell r="BU95">
            <v>1.6</v>
          </cell>
          <cell r="BV95">
            <v>1.6</v>
          </cell>
          <cell r="BW95">
            <v>1.6</v>
          </cell>
          <cell r="BX95">
            <v>1.6</v>
          </cell>
          <cell r="BY95">
            <v>1.6</v>
          </cell>
          <cell r="BZ95">
            <v>1.6</v>
          </cell>
          <cell r="CA95">
            <v>1.6</v>
          </cell>
          <cell r="CB95">
            <v>1.6</v>
          </cell>
          <cell r="CC95">
            <v>1.6</v>
          </cell>
          <cell r="CD95">
            <v>1.6</v>
          </cell>
          <cell r="CE95">
            <v>1.6</v>
          </cell>
          <cell r="CF95">
            <v>1.6</v>
          </cell>
          <cell r="CG95">
            <v>1.6</v>
          </cell>
          <cell r="CH95">
            <v>1.6</v>
          </cell>
          <cell r="CI95">
            <v>0.8</v>
          </cell>
          <cell r="CJ95">
            <v>0.8</v>
          </cell>
          <cell r="CK95">
            <v>0.8</v>
          </cell>
          <cell r="CL95">
            <v>0.8</v>
          </cell>
          <cell r="CM95">
            <v>1.6</v>
          </cell>
          <cell r="CN95">
            <v>1.6</v>
          </cell>
          <cell r="CO95">
            <v>1.6</v>
          </cell>
          <cell r="CP95">
            <v>1.6</v>
          </cell>
          <cell r="CQ95">
            <v>1.6</v>
          </cell>
          <cell r="CR95">
            <v>1.6</v>
          </cell>
          <cell r="CS95">
            <v>1.6</v>
          </cell>
          <cell r="CT95">
            <v>2.4</v>
          </cell>
          <cell r="CU95">
            <v>4</v>
          </cell>
          <cell r="CV95">
            <v>4</v>
          </cell>
          <cell r="CW95">
            <v>4</v>
          </cell>
          <cell r="CX95">
            <v>4</v>
          </cell>
          <cell r="CY95">
            <v>5.6</v>
          </cell>
          <cell r="CZ95">
            <v>8.8000000000000007</v>
          </cell>
          <cell r="DA95">
            <v>16.8</v>
          </cell>
          <cell r="DB95">
            <v>16</v>
          </cell>
          <cell r="DC95">
            <v>16.8</v>
          </cell>
          <cell r="DD95">
            <v>16.8</v>
          </cell>
          <cell r="DE95">
            <v>16.8</v>
          </cell>
          <cell r="DF95">
            <v>13.6</v>
          </cell>
          <cell r="DG95">
            <v>8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8.5714285714285694</v>
          </cell>
          <cell r="DS95">
            <v>55.285714285714299</v>
          </cell>
          <cell r="DT95">
            <v>42.571428571428598</v>
          </cell>
          <cell r="DU95">
            <v>106.428571428571</v>
          </cell>
          <cell r="DV95">
            <v>210.49171428571401</v>
          </cell>
          <cell r="DW95">
            <v>50.034571428571397</v>
          </cell>
        </row>
        <row r="96">
          <cell r="F96" t="str">
            <v>CS20-1602</v>
          </cell>
          <cell r="G96" t="str">
            <v>ART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9</v>
          </cell>
          <cell r="AZ96">
            <v>4</v>
          </cell>
          <cell r="BA96">
            <v>8</v>
          </cell>
          <cell r="BB96">
            <v>12</v>
          </cell>
          <cell r="BC96">
            <v>4</v>
          </cell>
          <cell r="BD96">
            <v>8</v>
          </cell>
          <cell r="BE96">
            <v>6</v>
          </cell>
          <cell r="BF96">
            <v>8</v>
          </cell>
          <cell r="BG96">
            <v>9</v>
          </cell>
          <cell r="BH96">
            <v>5</v>
          </cell>
          <cell r="BI96">
            <v>5</v>
          </cell>
          <cell r="BJ96">
            <v>3.6</v>
          </cell>
          <cell r="BK96">
            <v>3.6</v>
          </cell>
          <cell r="BL96">
            <v>3</v>
          </cell>
          <cell r="BM96">
            <v>2.1</v>
          </cell>
          <cell r="BN96">
            <v>1.7849999999999999</v>
          </cell>
          <cell r="BO96">
            <v>1.35975</v>
          </cell>
          <cell r="BP96">
            <v>1.35975</v>
          </cell>
          <cell r="BQ96">
            <v>1.2</v>
          </cell>
          <cell r="BR96">
            <v>1.2</v>
          </cell>
          <cell r="BS96">
            <v>1.2</v>
          </cell>
          <cell r="BT96">
            <v>1.2</v>
          </cell>
          <cell r="BU96">
            <v>1.2</v>
          </cell>
          <cell r="BV96">
            <v>1.2</v>
          </cell>
          <cell r="BW96">
            <v>1.2</v>
          </cell>
          <cell r="BX96">
            <v>1.2</v>
          </cell>
          <cell r="BY96">
            <v>1.2</v>
          </cell>
          <cell r="BZ96">
            <v>1.2</v>
          </cell>
          <cell r="CA96">
            <v>1.2</v>
          </cell>
          <cell r="CB96">
            <v>1.2</v>
          </cell>
          <cell r="CC96">
            <v>1.2</v>
          </cell>
          <cell r="CD96">
            <v>1.2</v>
          </cell>
          <cell r="CE96">
            <v>1.2</v>
          </cell>
          <cell r="CF96">
            <v>1.2</v>
          </cell>
          <cell r="CG96">
            <v>1.2</v>
          </cell>
          <cell r="CH96">
            <v>1.2</v>
          </cell>
          <cell r="CI96">
            <v>0.6</v>
          </cell>
          <cell r="CJ96">
            <v>0.6</v>
          </cell>
          <cell r="CK96">
            <v>0.6</v>
          </cell>
          <cell r="CL96">
            <v>0.6</v>
          </cell>
          <cell r="CM96">
            <v>1.2</v>
          </cell>
          <cell r="CN96">
            <v>1.2</v>
          </cell>
          <cell r="CO96">
            <v>1.2</v>
          </cell>
          <cell r="CP96">
            <v>1.2</v>
          </cell>
          <cell r="CQ96">
            <v>1.2</v>
          </cell>
          <cell r="CR96">
            <v>1.2</v>
          </cell>
          <cell r="CS96">
            <v>1.2</v>
          </cell>
          <cell r="CT96">
            <v>2.4</v>
          </cell>
          <cell r="CU96">
            <v>3</v>
          </cell>
          <cell r="CV96">
            <v>3</v>
          </cell>
          <cell r="CW96">
            <v>3</v>
          </cell>
          <cell r="CX96">
            <v>3</v>
          </cell>
          <cell r="CY96">
            <v>3.6</v>
          </cell>
          <cell r="CZ96">
            <v>6.6</v>
          </cell>
          <cell r="DA96">
            <v>16.8</v>
          </cell>
          <cell r="DB96">
            <v>13.8</v>
          </cell>
          <cell r="DC96">
            <v>13.8</v>
          </cell>
          <cell r="DD96">
            <v>13.8</v>
          </cell>
          <cell r="DE96">
            <v>13.8</v>
          </cell>
          <cell r="DF96">
            <v>11.4</v>
          </cell>
          <cell r="DG96">
            <v>6.6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3.8571428571428599</v>
          </cell>
          <cell r="DS96">
            <v>32</v>
          </cell>
          <cell r="DT96">
            <v>32.857142857142897</v>
          </cell>
          <cell r="DU96">
            <v>68.714285714285694</v>
          </cell>
          <cell r="DV96">
            <v>174.768785714286</v>
          </cell>
          <cell r="DW96">
            <v>43.025928571428601</v>
          </cell>
        </row>
        <row r="97">
          <cell r="DI97">
            <v>3611.1428571428601</v>
          </cell>
          <cell r="DJ97">
            <v>1530.2857142857099</v>
          </cell>
          <cell r="DK97">
            <v>1017.28571428571</v>
          </cell>
          <cell r="DL97">
            <v>540</v>
          </cell>
          <cell r="DM97">
            <v>518.28571428571399</v>
          </cell>
          <cell r="DN97">
            <v>383.42857142857099</v>
          </cell>
          <cell r="DO97">
            <v>381.857142857143</v>
          </cell>
          <cell r="DP97">
            <v>564.57142857142901</v>
          </cell>
          <cell r="DQ97">
            <v>1371.57142857143</v>
          </cell>
          <cell r="DR97">
            <v>5252.1428571428596</v>
          </cell>
          <cell r="DS97">
            <v>13489.5714285714</v>
          </cell>
          <cell r="DT97">
            <v>11193</v>
          </cell>
          <cell r="DU97">
            <v>39853.142857142899</v>
          </cell>
          <cell r="DV97">
            <v>34756.883168371402</v>
          </cell>
          <cell r="DW97">
            <v>8684.4208612285693</v>
          </cell>
        </row>
      </sheetData>
      <sheetData sheetId="2"/>
      <sheetData sheetId="3"/>
      <sheetData sheetId="4">
        <row r="1">
          <cell r="G1" t="str">
            <v>Item Num</v>
          </cell>
          <cell r="H1" t="str">
            <v>Code</v>
          </cell>
          <cell r="I1" t="str">
            <v>2022PO</v>
          </cell>
        </row>
        <row r="2">
          <cell r="G2" t="str">
            <v>CS20-0329</v>
          </cell>
          <cell r="H2" t="str">
            <v>ARB-</v>
          </cell>
          <cell r="I2">
            <v>214</v>
          </cell>
        </row>
        <row r="3">
          <cell r="G3" t="str">
            <v>CS20-0330</v>
          </cell>
          <cell r="H3" t="str">
            <v>ARB</v>
          </cell>
          <cell r="I3">
            <v>168</v>
          </cell>
        </row>
        <row r="4">
          <cell r="G4" t="str">
            <v>CS20-0331</v>
          </cell>
          <cell r="H4" t="str">
            <v>ARB</v>
          </cell>
          <cell r="I4">
            <v>1033</v>
          </cell>
        </row>
        <row r="5">
          <cell r="G5" t="str">
            <v>CS20-0332</v>
          </cell>
          <cell r="H5" t="str">
            <v>ARB</v>
          </cell>
          <cell r="I5">
            <v>443</v>
          </cell>
        </row>
        <row r="6">
          <cell r="G6" t="str">
            <v>CS20-0333</v>
          </cell>
          <cell r="H6" t="str">
            <v>ARB-</v>
          </cell>
          <cell r="I6">
            <v>42</v>
          </cell>
        </row>
        <row r="7">
          <cell r="G7" t="str">
            <v>CS20-0339</v>
          </cell>
          <cell r="H7" t="str">
            <v>ARB-</v>
          </cell>
          <cell r="I7">
            <v>110</v>
          </cell>
        </row>
        <row r="8">
          <cell r="G8" t="str">
            <v>CS20-0340</v>
          </cell>
          <cell r="H8" t="str">
            <v>ARB-</v>
          </cell>
          <cell r="I8">
            <v>456</v>
          </cell>
        </row>
        <row r="9">
          <cell r="G9" t="str">
            <v>CS20-0341</v>
          </cell>
          <cell r="H9" t="str">
            <v>ARB-</v>
          </cell>
          <cell r="I9">
            <v>1030</v>
          </cell>
        </row>
        <row r="10">
          <cell r="G10" t="str">
            <v>CS20-0342</v>
          </cell>
          <cell r="H10" t="str">
            <v>ARB-</v>
          </cell>
          <cell r="I10">
            <v>342</v>
          </cell>
        </row>
        <row r="11">
          <cell r="G11" t="str">
            <v>CS20-0343</v>
          </cell>
          <cell r="H11" t="str">
            <v>ARB-</v>
          </cell>
          <cell r="I11">
            <v>38</v>
          </cell>
        </row>
        <row r="12">
          <cell r="G12" t="str">
            <v>CS20-0349</v>
          </cell>
          <cell r="H12" t="str">
            <v>ARB-</v>
          </cell>
          <cell r="I12">
            <v>271</v>
          </cell>
        </row>
        <row r="13">
          <cell r="G13" t="str">
            <v>CS20-0350</v>
          </cell>
          <cell r="H13" t="str">
            <v>ARB-</v>
          </cell>
          <cell r="I13">
            <v>166</v>
          </cell>
        </row>
        <row r="14">
          <cell r="G14" t="str">
            <v>CS20-0351</v>
          </cell>
          <cell r="H14" t="str">
            <v>ARB</v>
          </cell>
          <cell r="I14">
            <v>632</v>
          </cell>
        </row>
        <row r="15">
          <cell r="G15" t="str">
            <v>CS20-0352</v>
          </cell>
          <cell r="H15" t="str">
            <v>ARB-</v>
          </cell>
          <cell r="I15">
            <v>311</v>
          </cell>
        </row>
        <row r="16">
          <cell r="G16" t="str">
            <v>CS20-0353</v>
          </cell>
          <cell r="H16" t="str">
            <v>ARB</v>
          </cell>
          <cell r="I16">
            <v>113</v>
          </cell>
        </row>
        <row r="17">
          <cell r="G17" t="str">
            <v>CS20-0354</v>
          </cell>
          <cell r="H17" t="str">
            <v>ARB-</v>
          </cell>
          <cell r="I17">
            <v>355</v>
          </cell>
        </row>
        <row r="18">
          <cell r="G18" t="str">
            <v>CS20-0355</v>
          </cell>
          <cell r="H18" t="str">
            <v>ARB</v>
          </cell>
          <cell r="I18">
            <v>320</v>
          </cell>
        </row>
        <row r="19">
          <cell r="G19" t="str">
            <v>CS20-0356</v>
          </cell>
          <cell r="H19" t="str">
            <v>ARA</v>
          </cell>
          <cell r="I19">
            <v>753</v>
          </cell>
        </row>
        <row r="20">
          <cell r="G20" t="str">
            <v>CS20-0357</v>
          </cell>
          <cell r="H20" t="str">
            <v>ARB-</v>
          </cell>
          <cell r="I20">
            <v>315</v>
          </cell>
        </row>
        <row r="21">
          <cell r="G21" t="str">
            <v>CS20-0358</v>
          </cell>
          <cell r="H21" t="str">
            <v>ARB</v>
          </cell>
          <cell r="I21">
            <v>89</v>
          </cell>
        </row>
        <row r="22">
          <cell r="G22" t="str">
            <v>CS20-0359</v>
          </cell>
          <cell r="H22" t="str">
            <v>ARB-</v>
          </cell>
          <cell r="I22">
            <v>68</v>
          </cell>
        </row>
        <row r="23">
          <cell r="G23" t="str">
            <v>CS20-0360</v>
          </cell>
          <cell r="H23" t="str">
            <v>ARB</v>
          </cell>
          <cell r="I23">
            <v>131</v>
          </cell>
        </row>
        <row r="24">
          <cell r="G24" t="str">
            <v>CS20-0361</v>
          </cell>
          <cell r="H24" t="str">
            <v>ARA</v>
          </cell>
          <cell r="I24">
            <v>537</v>
          </cell>
        </row>
        <row r="25">
          <cell r="G25" t="str">
            <v>CS20-0362</v>
          </cell>
          <cell r="H25" t="str">
            <v>ARB-</v>
          </cell>
          <cell r="I25">
            <v>718</v>
          </cell>
        </row>
        <row r="26">
          <cell r="G26" t="str">
            <v>CS20-0363</v>
          </cell>
          <cell r="H26" t="str">
            <v>ARB-</v>
          </cell>
          <cell r="I26">
            <v>129</v>
          </cell>
        </row>
        <row r="27">
          <cell r="G27" t="str">
            <v>CS20-0369</v>
          </cell>
          <cell r="H27" t="str">
            <v>ARB-</v>
          </cell>
          <cell r="I27">
            <v>151</v>
          </cell>
        </row>
        <row r="28">
          <cell r="G28" t="str">
            <v>CS20-0370</v>
          </cell>
          <cell r="H28" t="str">
            <v>ARB</v>
          </cell>
          <cell r="I28">
            <v>339</v>
          </cell>
        </row>
        <row r="29">
          <cell r="G29" t="str">
            <v>CS20-0371</v>
          </cell>
          <cell r="H29" t="str">
            <v>ARB</v>
          </cell>
          <cell r="I29">
            <v>495</v>
          </cell>
        </row>
        <row r="30">
          <cell r="G30" t="str">
            <v>CS20-0372</v>
          </cell>
          <cell r="H30" t="str">
            <v>ARB-</v>
          </cell>
          <cell r="I30">
            <v>413</v>
          </cell>
        </row>
        <row r="31">
          <cell r="G31" t="str">
            <v>CS20-0373</v>
          </cell>
          <cell r="H31" t="str">
            <v>ARB</v>
          </cell>
          <cell r="I31">
            <v>772</v>
          </cell>
        </row>
        <row r="32">
          <cell r="G32" t="str">
            <v>CS20-0374</v>
          </cell>
          <cell r="H32" t="str">
            <v>ARB</v>
          </cell>
          <cell r="I32">
            <v>376</v>
          </cell>
        </row>
        <row r="33">
          <cell r="G33" t="str">
            <v>CS20-0375</v>
          </cell>
          <cell r="H33" t="str">
            <v>ARB-</v>
          </cell>
          <cell r="I33">
            <v>263</v>
          </cell>
        </row>
        <row r="34">
          <cell r="G34" t="str">
            <v>CS20-0376</v>
          </cell>
          <cell r="H34" t="str">
            <v>ARB</v>
          </cell>
          <cell r="I34">
            <v>393</v>
          </cell>
        </row>
        <row r="35">
          <cell r="G35" t="str">
            <v>CS20-0377</v>
          </cell>
          <cell r="H35" t="str">
            <v>ARB-</v>
          </cell>
          <cell r="I35">
            <v>131</v>
          </cell>
        </row>
        <row r="36">
          <cell r="G36" t="str">
            <v>CS20-0378</v>
          </cell>
          <cell r="H36" t="str">
            <v>ARB-</v>
          </cell>
          <cell r="I36">
            <v>80</v>
          </cell>
        </row>
        <row r="37">
          <cell r="G37" t="str">
            <v>CS20-0384</v>
          </cell>
          <cell r="H37" t="str">
            <v>ARB-</v>
          </cell>
          <cell r="I37">
            <v>204</v>
          </cell>
        </row>
        <row r="38">
          <cell r="G38" t="str">
            <v>CS20-0385</v>
          </cell>
          <cell r="H38" t="str">
            <v>ARB-</v>
          </cell>
          <cell r="I38">
            <v>217</v>
          </cell>
        </row>
        <row r="39">
          <cell r="G39" t="str">
            <v>CS20-0386</v>
          </cell>
          <cell r="H39" t="str">
            <v>ARB-</v>
          </cell>
          <cell r="I39">
            <v>1247</v>
          </cell>
        </row>
        <row r="40">
          <cell r="G40" t="str">
            <v>CS20-0387</v>
          </cell>
          <cell r="H40" t="str">
            <v>ARB-</v>
          </cell>
          <cell r="I40">
            <v>376</v>
          </cell>
        </row>
        <row r="41">
          <cell r="G41" t="str">
            <v>CS20-0388</v>
          </cell>
          <cell r="H41" t="str">
            <v>ARB-</v>
          </cell>
          <cell r="I41">
            <v>189</v>
          </cell>
        </row>
        <row r="42">
          <cell r="G42" t="str">
            <v>CS20-0389</v>
          </cell>
          <cell r="H42" t="str">
            <v>ARB</v>
          </cell>
          <cell r="I42">
            <v>222</v>
          </cell>
        </row>
        <row r="43">
          <cell r="G43" t="str">
            <v>CS20-0390</v>
          </cell>
          <cell r="H43" t="str">
            <v>ARB</v>
          </cell>
          <cell r="I43">
            <v>187</v>
          </cell>
        </row>
        <row r="44">
          <cell r="G44" t="str">
            <v>CS20-0391</v>
          </cell>
          <cell r="H44" t="str">
            <v>ARB-</v>
          </cell>
          <cell r="I44">
            <v>540</v>
          </cell>
        </row>
        <row r="45">
          <cell r="G45" t="str">
            <v>CS20-0392</v>
          </cell>
          <cell r="H45" t="str">
            <v>ARB</v>
          </cell>
          <cell r="I45">
            <v>308</v>
          </cell>
        </row>
        <row r="46">
          <cell r="G46" t="str">
            <v>CS20-0393</v>
          </cell>
          <cell r="H46" t="str">
            <v>ARB-</v>
          </cell>
          <cell r="I46">
            <v>67</v>
          </cell>
        </row>
        <row r="47">
          <cell r="G47" t="str">
            <v>CS20-0394</v>
          </cell>
          <cell r="H47" t="str">
            <v>ARB</v>
          </cell>
          <cell r="I47">
            <v>199</v>
          </cell>
        </row>
        <row r="48">
          <cell r="G48" t="str">
            <v>CS20-0395</v>
          </cell>
          <cell r="H48" t="str">
            <v>ARB</v>
          </cell>
          <cell r="I48">
            <v>306</v>
          </cell>
        </row>
        <row r="49">
          <cell r="G49" t="str">
            <v>CS20-0396</v>
          </cell>
          <cell r="H49" t="str">
            <v>ARA</v>
          </cell>
          <cell r="I49">
            <v>1302</v>
          </cell>
        </row>
        <row r="50">
          <cell r="G50" t="str">
            <v>CS20-0397</v>
          </cell>
          <cell r="H50" t="str">
            <v>ARB</v>
          </cell>
          <cell r="I50">
            <v>191</v>
          </cell>
        </row>
        <row r="51">
          <cell r="G51" t="str">
            <v>CS20-0398</v>
          </cell>
          <cell r="H51" t="str">
            <v>ARB</v>
          </cell>
          <cell r="I51">
            <v>41</v>
          </cell>
        </row>
        <row r="52">
          <cell r="G52" t="str">
            <v>CS20-0957</v>
          </cell>
          <cell r="H52" t="str">
            <v>ARB-</v>
          </cell>
          <cell r="I52">
            <v>221</v>
          </cell>
        </row>
        <row r="53">
          <cell r="G53" t="str">
            <v>CS20-0958</v>
          </cell>
          <cell r="H53" t="str">
            <v>ARB-</v>
          </cell>
          <cell r="I53">
            <v>233</v>
          </cell>
        </row>
        <row r="54">
          <cell r="G54" t="str">
            <v>CS20-0959</v>
          </cell>
          <cell r="H54" t="str">
            <v>ARB-</v>
          </cell>
          <cell r="I54">
            <v>907</v>
          </cell>
        </row>
        <row r="55">
          <cell r="G55" t="str">
            <v>CS20-0960</v>
          </cell>
          <cell r="H55" t="str">
            <v>ARB-</v>
          </cell>
          <cell r="I55">
            <v>433</v>
          </cell>
        </row>
        <row r="56">
          <cell r="G56" t="str">
            <v>CS20-0961</v>
          </cell>
          <cell r="H56" t="str">
            <v>ARB</v>
          </cell>
          <cell r="I56">
            <v>165</v>
          </cell>
        </row>
        <row r="57">
          <cell r="G57" t="str">
            <v>CS20-1078</v>
          </cell>
          <cell r="H57" t="str">
            <v>ARB-</v>
          </cell>
          <cell r="I57">
            <v>824</v>
          </cell>
        </row>
        <row r="58">
          <cell r="G58" t="str">
            <v>CS20-1079</v>
          </cell>
          <cell r="H58" t="str">
            <v>ARB-</v>
          </cell>
          <cell r="I58">
            <v>2291</v>
          </cell>
        </row>
        <row r="59">
          <cell r="G59" t="str">
            <v>CS20-1080</v>
          </cell>
          <cell r="H59" t="str">
            <v>ARA</v>
          </cell>
          <cell r="I59">
            <v>1718</v>
          </cell>
        </row>
        <row r="60">
          <cell r="G60" t="str">
            <v>CS20-1081</v>
          </cell>
          <cell r="H60" t="str">
            <v>ARB</v>
          </cell>
          <cell r="I60">
            <v>370</v>
          </cell>
        </row>
        <row r="61">
          <cell r="G61" t="str">
            <v>CS20-1082</v>
          </cell>
          <cell r="H61" t="str">
            <v>ARB</v>
          </cell>
          <cell r="I61">
            <v>528</v>
          </cell>
        </row>
        <row r="62">
          <cell r="G62" t="str">
            <v>CS20-1083</v>
          </cell>
          <cell r="H62" t="str">
            <v>ARB</v>
          </cell>
          <cell r="I62">
            <v>405</v>
          </cell>
        </row>
        <row r="63">
          <cell r="G63" t="str">
            <v>CS20-1084</v>
          </cell>
          <cell r="H63" t="str">
            <v>ARB-</v>
          </cell>
          <cell r="I63">
            <v>404</v>
          </cell>
        </row>
        <row r="64">
          <cell r="G64" t="str">
            <v>CS20-1085</v>
          </cell>
          <cell r="H64" t="str">
            <v>ARB</v>
          </cell>
          <cell r="I64">
            <v>645</v>
          </cell>
        </row>
        <row r="65">
          <cell r="G65" t="str">
            <v>CS20-1086</v>
          </cell>
          <cell r="H65" t="str">
            <v>ARB-</v>
          </cell>
          <cell r="I65">
            <v>542</v>
          </cell>
        </row>
        <row r="66">
          <cell r="G66" t="str">
            <v>CS20-1393</v>
          </cell>
          <cell r="H66" t="str">
            <v>ARA</v>
          </cell>
          <cell r="I66">
            <v>1661</v>
          </cell>
        </row>
        <row r="67">
          <cell r="G67" t="str">
            <v>CS20-1394</v>
          </cell>
          <cell r="H67" t="str">
            <v>ARB</v>
          </cell>
          <cell r="I67">
            <v>993</v>
          </cell>
        </row>
        <row r="68">
          <cell r="G68" t="str">
            <v>CS20-1395</v>
          </cell>
          <cell r="H68" t="str">
            <v>ARB</v>
          </cell>
          <cell r="I68">
            <v>663</v>
          </cell>
        </row>
        <row r="69">
          <cell r="G69" t="str">
            <v>CS20-1396</v>
          </cell>
          <cell r="H69" t="str">
            <v>ARA</v>
          </cell>
          <cell r="I69">
            <v>1027</v>
          </cell>
        </row>
        <row r="70">
          <cell r="G70" t="str">
            <v>CS20-1397</v>
          </cell>
          <cell r="H70" t="str">
            <v>ARA</v>
          </cell>
          <cell r="I70">
            <v>483</v>
          </cell>
        </row>
        <row r="71">
          <cell r="G71" t="str">
            <v>CS20-1398</v>
          </cell>
          <cell r="H71" t="str">
            <v>ARB</v>
          </cell>
          <cell r="I71">
            <v>346</v>
          </cell>
        </row>
        <row r="72">
          <cell r="G72" t="str">
            <v>CS20-1399</v>
          </cell>
          <cell r="H72" t="str">
            <v>ARB-</v>
          </cell>
          <cell r="I72">
            <v>120</v>
          </cell>
        </row>
        <row r="73">
          <cell r="G73" t="str">
            <v>CS20-1400</v>
          </cell>
          <cell r="H73" t="str">
            <v>ARB</v>
          </cell>
          <cell r="I73">
            <v>203</v>
          </cell>
        </row>
        <row r="74">
          <cell r="G74" t="str">
            <v>CS20-1401</v>
          </cell>
          <cell r="H74" t="str">
            <v>ARB</v>
          </cell>
          <cell r="I74">
            <v>874</v>
          </cell>
        </row>
        <row r="75">
          <cell r="G75" t="str">
            <v>CS20-1402</v>
          </cell>
          <cell r="H75" t="str">
            <v>ARB</v>
          </cell>
          <cell r="I75">
            <v>322</v>
          </cell>
        </row>
        <row r="76">
          <cell r="G76" t="str">
            <v>CS20-1403</v>
          </cell>
          <cell r="H76" t="str">
            <v>ARB</v>
          </cell>
          <cell r="I76">
            <v>405</v>
          </cell>
        </row>
        <row r="77">
          <cell r="G77" t="str">
            <v>CS20-1404</v>
          </cell>
          <cell r="H77" t="str">
            <v>ARB</v>
          </cell>
          <cell r="I77">
            <v>467</v>
          </cell>
        </row>
        <row r="78">
          <cell r="G78" t="str">
            <v>CS20-1405</v>
          </cell>
          <cell r="H78" t="str">
            <v>ARB-</v>
          </cell>
          <cell r="I78">
            <v>95</v>
          </cell>
        </row>
        <row r="79">
          <cell r="G79" t="str">
            <v>CS20-1406</v>
          </cell>
          <cell r="H79" t="str">
            <v>ARB-</v>
          </cell>
          <cell r="I79">
            <v>335</v>
          </cell>
        </row>
        <row r="80">
          <cell r="G80" t="str">
            <v>CS20-1407</v>
          </cell>
          <cell r="H80" t="str">
            <v>ARB</v>
          </cell>
          <cell r="I80">
            <v>277</v>
          </cell>
        </row>
        <row r="81">
          <cell r="G81" t="str">
            <v>CS20-1408</v>
          </cell>
          <cell r="H81" t="str">
            <v>ARB</v>
          </cell>
          <cell r="I81">
            <v>345</v>
          </cell>
        </row>
        <row r="82">
          <cell r="G82" t="str">
            <v>CS20-1409</v>
          </cell>
          <cell r="H82" t="str">
            <v>ARB</v>
          </cell>
          <cell r="I82">
            <v>318</v>
          </cell>
        </row>
        <row r="83">
          <cell r="G83" t="str">
            <v>CS20-1410</v>
          </cell>
          <cell r="H83" t="str">
            <v>ARB</v>
          </cell>
          <cell r="I83">
            <v>230</v>
          </cell>
        </row>
        <row r="84">
          <cell r="G84" t="str">
            <v>CS20-1411</v>
          </cell>
          <cell r="H84" t="str">
            <v>ARB</v>
          </cell>
          <cell r="I84">
            <v>318</v>
          </cell>
        </row>
        <row r="85">
          <cell r="G85" t="str">
            <v>CS20-1413</v>
          </cell>
          <cell r="H85" t="str">
            <v>ARB</v>
          </cell>
          <cell r="I85">
            <v>527</v>
          </cell>
        </row>
        <row r="86">
          <cell r="G86" t="str">
            <v>CS20-1414</v>
          </cell>
          <cell r="H86" t="str">
            <v>ARB</v>
          </cell>
          <cell r="I86">
            <v>178</v>
          </cell>
        </row>
        <row r="87">
          <cell r="G87" t="str">
            <v>CS20-1415</v>
          </cell>
          <cell r="H87" t="str">
            <v>ARB-</v>
          </cell>
          <cell r="I87">
            <v>214</v>
          </cell>
        </row>
        <row r="88">
          <cell r="G88" t="str">
            <v>CS20-1416</v>
          </cell>
          <cell r="H88" t="str">
            <v>ARB</v>
          </cell>
          <cell r="I88">
            <v>533</v>
          </cell>
        </row>
        <row r="89">
          <cell r="G89" t="str">
            <v>CS20-1597</v>
          </cell>
          <cell r="H89" t="str">
            <v>ART</v>
          </cell>
          <cell r="I89">
            <v>237</v>
          </cell>
        </row>
        <row r="90">
          <cell r="G90" t="str">
            <v>CS20-1598</v>
          </cell>
          <cell r="H90" t="str">
            <v>ART</v>
          </cell>
          <cell r="I90">
            <v>146</v>
          </cell>
        </row>
        <row r="91">
          <cell r="G91" t="str">
            <v>CS20-1599</v>
          </cell>
          <cell r="H91" t="str">
            <v>ART</v>
          </cell>
          <cell r="I91">
            <v>84</v>
          </cell>
        </row>
        <row r="92">
          <cell r="G92" t="str">
            <v>CS20-1600</v>
          </cell>
          <cell r="H92" t="str">
            <v>ART</v>
          </cell>
          <cell r="I92">
            <v>53</v>
          </cell>
        </row>
        <row r="93">
          <cell r="G93" t="str">
            <v>CS20-1601</v>
          </cell>
          <cell r="H93" t="str">
            <v>ART</v>
          </cell>
          <cell r="I93">
            <v>116</v>
          </cell>
        </row>
        <row r="94">
          <cell r="G94" t="str">
            <v>CS20-1602</v>
          </cell>
          <cell r="H94" t="str">
            <v>ART</v>
          </cell>
          <cell r="I94">
            <v>69</v>
          </cell>
        </row>
      </sheetData>
      <sheetData sheetId="5">
        <row r="1">
          <cell r="B1" t="str">
            <v>Code</v>
          </cell>
          <cell r="C1" t="str">
            <v>2022 wk51-2024wk11 PO</v>
          </cell>
        </row>
        <row r="2">
          <cell r="B2" t="str">
            <v>CS20-0356</v>
          </cell>
          <cell r="C2">
            <v>93</v>
          </cell>
        </row>
        <row r="3">
          <cell r="B3" t="str">
            <v>CS20-0361</v>
          </cell>
          <cell r="C3">
            <v>544</v>
          </cell>
        </row>
        <row r="4">
          <cell r="B4" t="str">
            <v>CS20-1080</v>
          </cell>
          <cell r="C4">
            <v>1569</v>
          </cell>
        </row>
        <row r="5">
          <cell r="B5" t="str">
            <v>CS20-0396</v>
          </cell>
          <cell r="C5">
            <v>750</v>
          </cell>
        </row>
        <row r="6">
          <cell r="B6" t="str">
            <v>CS20-1393</v>
          </cell>
          <cell r="C6">
            <v>987</v>
          </cell>
        </row>
        <row r="7">
          <cell r="B7" t="str">
            <v>CS20-1396</v>
          </cell>
          <cell r="C7">
            <v>644</v>
          </cell>
        </row>
        <row r="8">
          <cell r="B8" t="str">
            <v>CS20-1397</v>
          </cell>
          <cell r="C8">
            <v>331</v>
          </cell>
        </row>
        <row r="9">
          <cell r="B9" t="str">
            <v>CS20-0330</v>
          </cell>
          <cell r="C9">
            <v>243</v>
          </cell>
        </row>
        <row r="10">
          <cell r="B10" t="str">
            <v>CS20-0331</v>
          </cell>
          <cell r="C10">
            <v>1474</v>
          </cell>
        </row>
        <row r="11">
          <cell r="B11" t="str">
            <v>CS20-0332</v>
          </cell>
          <cell r="C11">
            <v>556</v>
          </cell>
        </row>
        <row r="12">
          <cell r="B12" t="str">
            <v>CS20-0370</v>
          </cell>
          <cell r="C12">
            <v>169</v>
          </cell>
        </row>
        <row r="13">
          <cell r="B13" t="str">
            <v>CS20-0371</v>
          </cell>
          <cell r="C13">
            <v>728</v>
          </cell>
        </row>
        <row r="14">
          <cell r="B14" t="str">
            <v>CS20-0373</v>
          </cell>
          <cell r="C14">
            <v>509</v>
          </cell>
        </row>
        <row r="15">
          <cell r="B15" t="str">
            <v>CS20-0374</v>
          </cell>
          <cell r="C15">
            <v>358</v>
          </cell>
        </row>
        <row r="16">
          <cell r="B16" t="str">
            <v>CS20-0376</v>
          </cell>
          <cell r="C16">
            <v>411</v>
          </cell>
        </row>
        <row r="17">
          <cell r="B17" t="str">
            <v>CS20-0351</v>
          </cell>
          <cell r="C17">
            <v>600</v>
          </cell>
        </row>
        <row r="18">
          <cell r="B18" t="str">
            <v>CS20-0353</v>
          </cell>
          <cell r="C18">
            <v>122</v>
          </cell>
        </row>
        <row r="19">
          <cell r="B19" t="str">
            <v>CS20-0355</v>
          </cell>
          <cell r="C19">
            <v>306</v>
          </cell>
        </row>
        <row r="20">
          <cell r="B20" t="str">
            <v>CS20-0358</v>
          </cell>
          <cell r="C20">
            <v>159</v>
          </cell>
        </row>
        <row r="21">
          <cell r="B21" t="str">
            <v>CS20-0360</v>
          </cell>
          <cell r="C21">
            <v>258</v>
          </cell>
        </row>
        <row r="22">
          <cell r="B22" t="str">
            <v>CS20-1081</v>
          </cell>
          <cell r="C22">
            <v>346</v>
          </cell>
        </row>
        <row r="23">
          <cell r="B23" t="str">
            <v>CS20-1082</v>
          </cell>
          <cell r="C23">
            <v>611</v>
          </cell>
        </row>
        <row r="24">
          <cell r="B24" t="str">
            <v>CS20-1083</v>
          </cell>
          <cell r="C24">
            <v>480</v>
          </cell>
        </row>
        <row r="25">
          <cell r="B25" t="str">
            <v>CS20-1085</v>
          </cell>
          <cell r="C25">
            <v>586</v>
          </cell>
        </row>
        <row r="26">
          <cell r="B26" t="str">
            <v>CS20-0961</v>
          </cell>
          <cell r="C26">
            <v>109</v>
          </cell>
        </row>
        <row r="27">
          <cell r="B27" t="str">
            <v>CS20-0389</v>
          </cell>
          <cell r="C27">
            <v>255</v>
          </cell>
        </row>
        <row r="28">
          <cell r="B28" t="str">
            <v>CS20-0390</v>
          </cell>
          <cell r="C28">
            <v>273</v>
          </cell>
        </row>
        <row r="29">
          <cell r="B29" t="str">
            <v>CS20-0392</v>
          </cell>
          <cell r="C29">
            <v>302</v>
          </cell>
        </row>
        <row r="30">
          <cell r="B30" t="str">
            <v>CS20-0394</v>
          </cell>
          <cell r="C30">
            <v>263</v>
          </cell>
        </row>
        <row r="31">
          <cell r="B31" t="str">
            <v>CS20-0395</v>
          </cell>
          <cell r="C31">
            <v>303</v>
          </cell>
        </row>
        <row r="32">
          <cell r="B32" t="str">
            <v>CS20-0397</v>
          </cell>
          <cell r="C32">
            <v>137</v>
          </cell>
        </row>
        <row r="33">
          <cell r="B33" t="str">
            <v>CS20-0398</v>
          </cell>
          <cell r="C33">
            <v>130</v>
          </cell>
        </row>
        <row r="34">
          <cell r="B34" t="str">
            <v>CS20-1394</v>
          </cell>
          <cell r="C34">
            <v>652</v>
          </cell>
        </row>
        <row r="35">
          <cell r="B35" t="str">
            <v>CS20-1395</v>
          </cell>
          <cell r="C35">
            <v>595</v>
          </cell>
        </row>
        <row r="36">
          <cell r="B36" t="str">
            <v>CS20-1398</v>
          </cell>
          <cell r="C36">
            <v>321</v>
          </cell>
        </row>
        <row r="37">
          <cell r="B37" t="str">
            <v>CS20-1400</v>
          </cell>
          <cell r="C37">
            <v>203</v>
          </cell>
        </row>
        <row r="38">
          <cell r="B38" t="str">
            <v>CS20-1401</v>
          </cell>
          <cell r="C38">
            <v>601</v>
          </cell>
        </row>
        <row r="39">
          <cell r="B39" t="str">
            <v>CS20-1402</v>
          </cell>
          <cell r="C39">
            <v>259</v>
          </cell>
        </row>
        <row r="40">
          <cell r="B40" t="str">
            <v>CS20-1403</v>
          </cell>
          <cell r="C40">
            <v>418</v>
          </cell>
        </row>
        <row r="41">
          <cell r="B41" t="str">
            <v>CS20-1404</v>
          </cell>
          <cell r="C41">
            <v>366</v>
          </cell>
        </row>
        <row r="42">
          <cell r="B42" t="str">
            <v>CS20-1407</v>
          </cell>
          <cell r="C42">
            <v>274</v>
          </cell>
        </row>
        <row r="43">
          <cell r="B43" t="str">
            <v>CS20-1408</v>
          </cell>
          <cell r="C43">
            <v>376</v>
          </cell>
        </row>
        <row r="44">
          <cell r="B44" t="str">
            <v>CS20-1409</v>
          </cell>
          <cell r="C44">
            <v>351</v>
          </cell>
        </row>
        <row r="45">
          <cell r="B45" t="str">
            <v>CS20-1410</v>
          </cell>
          <cell r="C45">
            <v>204</v>
          </cell>
        </row>
        <row r="46">
          <cell r="B46" t="str">
            <v>CS20-1411</v>
          </cell>
          <cell r="C46">
            <v>357</v>
          </cell>
        </row>
        <row r="47">
          <cell r="B47" t="str">
            <v>CS20-1413</v>
          </cell>
          <cell r="C47">
            <v>719</v>
          </cell>
        </row>
        <row r="48">
          <cell r="B48" t="str">
            <v>CS20-1414</v>
          </cell>
          <cell r="C48">
            <v>204</v>
          </cell>
        </row>
        <row r="49">
          <cell r="B49" t="str">
            <v>CS20-1416</v>
          </cell>
          <cell r="C49">
            <v>729</v>
          </cell>
        </row>
        <row r="50">
          <cell r="B50" t="str">
            <v>CS20-0329</v>
          </cell>
          <cell r="C50">
            <v>278</v>
          </cell>
        </row>
        <row r="51">
          <cell r="B51" t="str">
            <v>CS20-0333</v>
          </cell>
          <cell r="C51">
            <v>131</v>
          </cell>
        </row>
        <row r="52">
          <cell r="B52" t="str">
            <v>CS20-0339</v>
          </cell>
          <cell r="C52">
            <v>190</v>
          </cell>
        </row>
        <row r="53">
          <cell r="B53" t="str">
            <v>CS20-0340</v>
          </cell>
          <cell r="C53">
            <v>405</v>
          </cell>
        </row>
        <row r="54">
          <cell r="B54" t="str">
            <v>CS20-0341</v>
          </cell>
          <cell r="C54">
            <v>889</v>
          </cell>
        </row>
        <row r="55">
          <cell r="B55" t="str">
            <v>CS20-0342</v>
          </cell>
          <cell r="C55">
            <v>552</v>
          </cell>
        </row>
        <row r="56">
          <cell r="B56" t="str">
            <v>CS20-0343</v>
          </cell>
          <cell r="C56">
            <v>128</v>
          </cell>
        </row>
        <row r="57">
          <cell r="B57" t="str">
            <v>CS20-0369</v>
          </cell>
          <cell r="C57">
            <v>229</v>
          </cell>
        </row>
        <row r="58">
          <cell r="B58" t="str">
            <v>CS20-0372</v>
          </cell>
          <cell r="C58">
            <v>480</v>
          </cell>
        </row>
        <row r="59">
          <cell r="B59" t="str">
            <v>CS20-0375</v>
          </cell>
          <cell r="C59">
            <v>383</v>
          </cell>
        </row>
        <row r="60">
          <cell r="B60" t="str">
            <v>CS20-0377</v>
          </cell>
          <cell r="C60">
            <v>254</v>
          </cell>
        </row>
        <row r="61">
          <cell r="B61" t="str">
            <v>CS20-0378</v>
          </cell>
          <cell r="C61">
            <v>138</v>
          </cell>
        </row>
        <row r="62">
          <cell r="B62" t="str">
            <v>CS20-0349</v>
          </cell>
          <cell r="C62">
            <v>183</v>
          </cell>
        </row>
        <row r="63">
          <cell r="B63" t="str">
            <v>CS20-0350</v>
          </cell>
          <cell r="C63">
            <v>332</v>
          </cell>
        </row>
        <row r="64">
          <cell r="B64" t="str">
            <v>CS20-0352</v>
          </cell>
          <cell r="C64">
            <v>264</v>
          </cell>
        </row>
        <row r="65">
          <cell r="B65" t="str">
            <v>CS20-0354</v>
          </cell>
          <cell r="C65">
            <v>328</v>
          </cell>
        </row>
        <row r="66">
          <cell r="B66" t="str">
            <v>CS20-0357</v>
          </cell>
          <cell r="C66">
            <v>383</v>
          </cell>
        </row>
        <row r="67">
          <cell r="B67" t="str">
            <v>CS20-0359</v>
          </cell>
          <cell r="C67">
            <v>32</v>
          </cell>
        </row>
        <row r="68">
          <cell r="B68" t="str">
            <v>CS20-0362</v>
          </cell>
          <cell r="C68">
            <v>677</v>
          </cell>
        </row>
        <row r="69">
          <cell r="B69" t="str">
            <v>CS20-0363</v>
          </cell>
          <cell r="C69">
            <v>32</v>
          </cell>
        </row>
        <row r="70">
          <cell r="B70" t="str">
            <v>CS20-1078</v>
          </cell>
          <cell r="C70">
            <v>845</v>
          </cell>
        </row>
        <row r="71">
          <cell r="B71" t="str">
            <v>CS20-1079</v>
          </cell>
          <cell r="C71">
            <v>1733</v>
          </cell>
        </row>
        <row r="72">
          <cell r="B72" t="str">
            <v>CS20-1084</v>
          </cell>
          <cell r="C72">
            <v>310</v>
          </cell>
        </row>
        <row r="73">
          <cell r="B73" t="str">
            <v>CS20-1086</v>
          </cell>
          <cell r="C73">
            <v>734</v>
          </cell>
        </row>
        <row r="74">
          <cell r="B74" t="str">
            <v>CS20-0957</v>
          </cell>
          <cell r="C74">
            <v>301</v>
          </cell>
        </row>
        <row r="75">
          <cell r="B75" t="str">
            <v>CS20-0958</v>
          </cell>
          <cell r="C75">
            <v>310</v>
          </cell>
        </row>
        <row r="76">
          <cell r="B76" t="str">
            <v>CS20-0959</v>
          </cell>
          <cell r="C76">
            <v>655</v>
          </cell>
        </row>
        <row r="77">
          <cell r="B77" t="str">
            <v>CS20-0960</v>
          </cell>
          <cell r="C77">
            <v>159</v>
          </cell>
        </row>
        <row r="78">
          <cell r="B78" t="str">
            <v>CS20-0384</v>
          </cell>
          <cell r="C78">
            <v>352</v>
          </cell>
        </row>
        <row r="79">
          <cell r="B79" t="str">
            <v>CS20-0385</v>
          </cell>
          <cell r="C79">
            <v>290</v>
          </cell>
        </row>
        <row r="80">
          <cell r="B80" t="str">
            <v>CS20-0386</v>
          </cell>
          <cell r="C80">
            <v>1809</v>
          </cell>
        </row>
        <row r="81">
          <cell r="B81" t="str">
            <v>CS20-0387</v>
          </cell>
          <cell r="C81">
            <v>439</v>
          </cell>
        </row>
        <row r="82">
          <cell r="B82" t="str">
            <v>CS20-0388</v>
          </cell>
          <cell r="C82">
            <v>134</v>
          </cell>
        </row>
        <row r="83">
          <cell r="B83" t="str">
            <v>CS20-0391</v>
          </cell>
          <cell r="C83">
            <v>319</v>
          </cell>
        </row>
        <row r="84">
          <cell r="B84" t="str">
            <v>CS20-0393</v>
          </cell>
          <cell r="C84">
            <v>181</v>
          </cell>
        </row>
        <row r="85">
          <cell r="B85" t="str">
            <v>CS20-1399</v>
          </cell>
          <cell r="C85">
            <v>149</v>
          </cell>
        </row>
        <row r="86">
          <cell r="B86" t="str">
            <v>CS20-1405</v>
          </cell>
          <cell r="C86">
            <v>153</v>
          </cell>
        </row>
        <row r="87">
          <cell r="B87" t="str">
            <v>CS20-1406</v>
          </cell>
          <cell r="C87">
            <v>439</v>
          </cell>
        </row>
        <row r="88">
          <cell r="B88" t="str">
            <v>CS20-1415</v>
          </cell>
          <cell r="C88">
            <v>377</v>
          </cell>
        </row>
        <row r="89">
          <cell r="B89" t="str">
            <v>CS20-1597</v>
          </cell>
          <cell r="C89">
            <v>462</v>
          </cell>
        </row>
        <row r="90">
          <cell r="B90" t="str">
            <v>CS20-1598</v>
          </cell>
          <cell r="C90">
            <v>330</v>
          </cell>
        </row>
        <row r="91">
          <cell r="B91" t="str">
            <v>CS20-1599</v>
          </cell>
          <cell r="C91">
            <v>244</v>
          </cell>
        </row>
        <row r="92">
          <cell r="B92" t="str">
            <v>CS20-1600</v>
          </cell>
          <cell r="C92">
            <v>148</v>
          </cell>
        </row>
        <row r="93">
          <cell r="B93" t="str">
            <v>CS20-1601</v>
          </cell>
          <cell r="C93">
            <v>246</v>
          </cell>
        </row>
        <row r="94">
          <cell r="B94" t="str">
            <v>CS20-1602</v>
          </cell>
          <cell r="C94">
            <v>210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Qty-Revenue Report"/>
      <sheetName val="Product Category Comparison"/>
      <sheetName val="Product Category High Level"/>
      <sheetName val="Sheet1"/>
      <sheetName val="Sheet2"/>
    </sheetNames>
    <sheetDataSet>
      <sheetData sheetId="0"/>
      <sheetData sheetId="1"/>
      <sheetData sheetId="2"/>
      <sheetData sheetId="3"/>
      <sheetData sheetId="4">
        <row r="6">
          <cell r="A6" t="str">
            <v>CS20-0354</v>
          </cell>
        </row>
        <row r="7">
          <cell r="A7" t="str">
            <v>CS20-0369</v>
          </cell>
        </row>
        <row r="8">
          <cell r="A8" t="str">
            <v>CS20-0384</v>
          </cell>
        </row>
        <row r="9">
          <cell r="A9" t="str">
            <v>CS20-0329</v>
          </cell>
        </row>
        <row r="10">
          <cell r="A10" t="str">
            <v>CS20-0355</v>
          </cell>
        </row>
        <row r="11">
          <cell r="A11" t="str">
            <v>CS20-0385</v>
          </cell>
        </row>
        <row r="12">
          <cell r="A12" t="str">
            <v>CS20-0370</v>
          </cell>
        </row>
        <row r="13">
          <cell r="A13" t="str">
            <v>CS20-0330</v>
          </cell>
        </row>
        <row r="14">
          <cell r="A14" t="str">
            <v>CS20-0371</v>
          </cell>
        </row>
        <row r="15">
          <cell r="A15" t="str">
            <v>CS20-0356</v>
          </cell>
        </row>
        <row r="16">
          <cell r="A16" t="str">
            <v>CS20-0386</v>
          </cell>
        </row>
        <row r="17">
          <cell r="A17" t="str">
            <v>CS20-0331</v>
          </cell>
        </row>
        <row r="18">
          <cell r="A18" t="str">
            <v>CS20-0357</v>
          </cell>
        </row>
        <row r="19">
          <cell r="A19" t="str">
            <v>CS20-0332</v>
          </cell>
        </row>
        <row r="20">
          <cell r="A20" t="str">
            <v>CS20-0372</v>
          </cell>
        </row>
        <row r="21">
          <cell r="A21" t="str">
            <v>CS20-0387</v>
          </cell>
        </row>
        <row r="22">
          <cell r="A22" t="str">
            <v>CS20-0373</v>
          </cell>
        </row>
        <row r="23">
          <cell r="A23" t="str">
            <v>CS20-0333</v>
          </cell>
        </row>
        <row r="24">
          <cell r="A24" t="str">
            <v>CS20-0358</v>
          </cell>
        </row>
        <row r="25">
          <cell r="A25" t="str">
            <v>CS20-0388</v>
          </cell>
        </row>
        <row r="26">
          <cell r="A26" t="str">
            <v>CS20-0349</v>
          </cell>
        </row>
        <row r="27">
          <cell r="A27" t="str">
            <v>CS20-1403</v>
          </cell>
          <cell r="B27">
            <v>280</v>
          </cell>
        </row>
        <row r="28">
          <cell r="A28" t="str">
            <v>CS20-0374</v>
          </cell>
        </row>
        <row r="29">
          <cell r="A29" t="str">
            <v>CS20-0394</v>
          </cell>
        </row>
        <row r="30">
          <cell r="A30" t="str">
            <v>CS20-1404</v>
          </cell>
          <cell r="B30">
            <v>160</v>
          </cell>
        </row>
        <row r="31">
          <cell r="A31" t="str">
            <v>CS20-1405</v>
          </cell>
          <cell r="B31">
            <v>216</v>
          </cell>
        </row>
        <row r="32">
          <cell r="A32" t="str">
            <v>CS20-0375</v>
          </cell>
        </row>
        <row r="33">
          <cell r="A33" t="str">
            <v>CS20-0350</v>
          </cell>
        </row>
        <row r="34">
          <cell r="A34" t="str">
            <v>CS20-0395</v>
          </cell>
        </row>
        <row r="35">
          <cell r="A35" t="str">
            <v>CS20-1406</v>
          </cell>
          <cell r="B35">
            <v>330</v>
          </cell>
        </row>
        <row r="36">
          <cell r="A36" t="str">
            <v>CS20-0351</v>
          </cell>
        </row>
        <row r="37">
          <cell r="A37" t="str">
            <v>CS20-0376</v>
          </cell>
        </row>
        <row r="38">
          <cell r="A38" t="str">
            <v>CS20-0396</v>
          </cell>
        </row>
        <row r="39">
          <cell r="A39" t="str">
            <v>CS20-1407</v>
          </cell>
          <cell r="B39">
            <v>108</v>
          </cell>
        </row>
        <row r="40">
          <cell r="A40" t="str">
            <v>CS20-0352</v>
          </cell>
        </row>
        <row r="41">
          <cell r="A41" t="str">
            <v>CS20-0377</v>
          </cell>
        </row>
        <row r="42">
          <cell r="A42" t="str">
            <v>CS20-0397</v>
          </cell>
        </row>
        <row r="43">
          <cell r="A43" t="str">
            <v>CS20-0378</v>
          </cell>
        </row>
        <row r="44">
          <cell r="A44" t="str">
            <v>CS20-0398</v>
          </cell>
        </row>
        <row r="45">
          <cell r="A45" t="str">
            <v>CS20-0353</v>
          </cell>
        </row>
        <row r="46">
          <cell r="A46" t="str">
            <v>CS20-1078</v>
          </cell>
        </row>
        <row r="47">
          <cell r="A47" t="str">
            <v>CS20-1079</v>
          </cell>
        </row>
        <row r="48">
          <cell r="A48" t="str">
            <v>CS20-1080</v>
          </cell>
        </row>
        <row r="49">
          <cell r="A49" t="str">
            <v>CS20-0339</v>
          </cell>
        </row>
        <row r="50">
          <cell r="A50" t="str">
            <v>CS20-0957</v>
          </cell>
        </row>
        <row r="51">
          <cell r="A51" t="str">
            <v>CS20-0340</v>
          </cell>
        </row>
        <row r="52">
          <cell r="A52" t="str">
            <v>CS20-0958</v>
          </cell>
        </row>
        <row r="53">
          <cell r="A53" t="str">
            <v>CS20-0341</v>
          </cell>
        </row>
        <row r="54">
          <cell r="A54" t="str">
            <v>CS20-0959</v>
          </cell>
        </row>
        <row r="55">
          <cell r="A55" t="str">
            <v>CS20-0342</v>
          </cell>
        </row>
        <row r="56">
          <cell r="A56" t="str">
            <v>CS20-0960</v>
          </cell>
        </row>
        <row r="57">
          <cell r="A57" t="str">
            <v>CS20-0343</v>
          </cell>
        </row>
        <row r="58">
          <cell r="A58" t="str">
            <v>CS20-0961</v>
          </cell>
        </row>
        <row r="59">
          <cell r="A59" t="str">
            <v>CS20-1084</v>
          </cell>
        </row>
        <row r="60">
          <cell r="A60" t="str">
            <v>CS20-1085</v>
          </cell>
        </row>
        <row r="61">
          <cell r="A61" t="str">
            <v>CS20-1086</v>
          </cell>
        </row>
        <row r="62">
          <cell r="A62" t="str">
            <v>CS20-0359</v>
          </cell>
        </row>
        <row r="63">
          <cell r="A63" t="str">
            <v>CS20-0360</v>
          </cell>
        </row>
        <row r="64">
          <cell r="A64" t="str">
            <v>CS20-0361</v>
          </cell>
        </row>
        <row r="65">
          <cell r="A65" t="str">
            <v>CS20-0362</v>
          </cell>
        </row>
        <row r="66">
          <cell r="A66" t="str">
            <v>CS20-0363</v>
          </cell>
        </row>
        <row r="67">
          <cell r="A67" t="str">
            <v>CS20-1393</v>
          </cell>
          <cell r="B67">
            <v>652</v>
          </cell>
        </row>
        <row r="68">
          <cell r="A68" t="str">
            <v>CS20-1394</v>
          </cell>
          <cell r="B68">
            <v>440</v>
          </cell>
        </row>
        <row r="69">
          <cell r="A69" t="str">
            <v>CS20-1395</v>
          </cell>
          <cell r="B69">
            <v>378</v>
          </cell>
        </row>
        <row r="70">
          <cell r="A70" t="str">
            <v>CS20-1396</v>
          </cell>
          <cell r="B70">
            <v>558</v>
          </cell>
        </row>
        <row r="71">
          <cell r="A71" t="str">
            <v>CS20-1397</v>
          </cell>
          <cell r="B71">
            <v>360</v>
          </cell>
        </row>
        <row r="72">
          <cell r="A72" t="str">
            <v>CS20-1081</v>
          </cell>
        </row>
        <row r="73">
          <cell r="A73" t="str">
            <v>CS20-1082</v>
          </cell>
        </row>
        <row r="74">
          <cell r="A74" t="str">
            <v>CS20-1083</v>
          </cell>
        </row>
        <row r="75">
          <cell r="A75" t="str">
            <v>CS20-1413</v>
          </cell>
          <cell r="B75">
            <v>640</v>
          </cell>
        </row>
        <row r="76">
          <cell r="A76" t="str">
            <v>CS20-1414</v>
          </cell>
          <cell r="B76">
            <v>80</v>
          </cell>
        </row>
        <row r="77">
          <cell r="A77" t="str">
            <v>CS20-1415</v>
          </cell>
          <cell r="B77">
            <v>438</v>
          </cell>
        </row>
        <row r="78">
          <cell r="A78" t="str">
            <v>CS20-1416</v>
          </cell>
          <cell r="B78">
            <v>318</v>
          </cell>
        </row>
        <row r="79">
          <cell r="A79" t="str">
            <v>CS20-1417</v>
          </cell>
        </row>
        <row r="80">
          <cell r="A80" t="str">
            <v>CS20-0389</v>
          </cell>
        </row>
        <row r="81">
          <cell r="A81" t="str">
            <v>CS20-0390</v>
          </cell>
        </row>
        <row r="82">
          <cell r="A82" t="str">
            <v>CS20-0391</v>
          </cell>
        </row>
        <row r="83">
          <cell r="A83" t="str">
            <v>CS20-0392</v>
          </cell>
        </row>
        <row r="84">
          <cell r="A84" t="str">
            <v>CS20-0393</v>
          </cell>
        </row>
        <row r="85">
          <cell r="A85" t="str">
            <v>CS20-1398</v>
          </cell>
          <cell r="B85">
            <v>280</v>
          </cell>
        </row>
        <row r="86">
          <cell r="A86" t="str">
            <v>CS20-1399</v>
          </cell>
          <cell r="B86">
            <v>240</v>
          </cell>
        </row>
        <row r="87">
          <cell r="A87" t="str">
            <v>CS20-1400</v>
          </cell>
          <cell r="B87">
            <v>372</v>
          </cell>
        </row>
        <row r="88">
          <cell r="A88" t="str">
            <v>CS20-1401</v>
          </cell>
          <cell r="B88">
            <v>480</v>
          </cell>
        </row>
        <row r="89">
          <cell r="A89" t="str">
            <v>CS20-1402</v>
          </cell>
          <cell r="B89">
            <v>240</v>
          </cell>
        </row>
        <row r="90">
          <cell r="A90" t="str">
            <v>CS20-1408</v>
          </cell>
          <cell r="B90">
            <v>160</v>
          </cell>
        </row>
        <row r="91">
          <cell r="A91" t="str">
            <v>CS20-1409</v>
          </cell>
          <cell r="B91">
            <v>140</v>
          </cell>
        </row>
        <row r="92">
          <cell r="A92" t="str">
            <v>CS20-1410</v>
          </cell>
          <cell r="B92">
            <v>258</v>
          </cell>
        </row>
        <row r="93">
          <cell r="A93" t="str">
            <v>CS20-1411</v>
          </cell>
          <cell r="B93">
            <v>318</v>
          </cell>
        </row>
        <row r="94">
          <cell r="A94" t="str">
            <v>CS20-1412</v>
          </cell>
        </row>
        <row r="95">
          <cell r="A95" t="str">
            <v>CS20-0570</v>
          </cell>
        </row>
        <row r="96">
          <cell r="A96" t="str">
            <v>CS20-0571</v>
          </cell>
        </row>
        <row r="97">
          <cell r="A97" t="str">
            <v>CS20-0572</v>
          </cell>
        </row>
        <row r="98">
          <cell r="A98" t="str">
            <v>CS20-0554</v>
          </cell>
          <cell r="B98">
            <v>1032</v>
          </cell>
        </row>
        <row r="99">
          <cell r="A99" t="str">
            <v>CS20-0555</v>
          </cell>
          <cell r="B99">
            <v>2856</v>
          </cell>
        </row>
        <row r="100">
          <cell r="A100" t="str">
            <v>CS20-0573</v>
          </cell>
          <cell r="B100">
            <v>1304</v>
          </cell>
        </row>
        <row r="101">
          <cell r="A101" t="str">
            <v>CS20-0556</v>
          </cell>
          <cell r="B101">
            <v>556</v>
          </cell>
        </row>
        <row r="102">
          <cell r="A102" t="str">
            <v>CS20-0574</v>
          </cell>
          <cell r="B102">
            <v>200</v>
          </cell>
        </row>
        <row r="103">
          <cell r="A103" t="str">
            <v>CS20-0575</v>
          </cell>
        </row>
        <row r="104">
          <cell r="A104" t="str">
            <v>CS20-0557</v>
          </cell>
        </row>
        <row r="105">
          <cell r="A105" t="str">
            <v>CS20-0582</v>
          </cell>
          <cell r="B105">
            <v>100</v>
          </cell>
        </row>
        <row r="106">
          <cell r="A106" t="str">
            <v>CS20-0583</v>
          </cell>
          <cell r="B106">
            <v>864</v>
          </cell>
        </row>
        <row r="107">
          <cell r="A107" t="str">
            <v>CS20-0584</v>
          </cell>
          <cell r="B107">
            <v>1720</v>
          </cell>
        </row>
        <row r="108">
          <cell r="A108" t="str">
            <v>CS20-0585</v>
          </cell>
          <cell r="B108">
            <v>1300</v>
          </cell>
        </row>
        <row r="109">
          <cell r="A109" t="str">
            <v>CS20-0586</v>
          </cell>
          <cell r="B109">
            <v>552</v>
          </cell>
        </row>
        <row r="110">
          <cell r="A110" t="str">
            <v>CS20-0587</v>
          </cell>
          <cell r="B110">
            <v>200</v>
          </cell>
        </row>
        <row r="111">
          <cell r="A111" t="str">
            <v>CS20-0576</v>
          </cell>
          <cell r="B111">
            <v>908</v>
          </cell>
        </row>
        <row r="112">
          <cell r="A112" t="str">
            <v>CS20-0577</v>
          </cell>
        </row>
        <row r="113">
          <cell r="A113" t="str">
            <v>CS20-0578</v>
          </cell>
          <cell r="B113">
            <v>600</v>
          </cell>
        </row>
        <row r="114">
          <cell r="A114" t="str">
            <v>CS20-0579</v>
          </cell>
          <cell r="B114">
            <v>160</v>
          </cell>
        </row>
        <row r="115">
          <cell r="A115" t="str">
            <v>CS20-0580</v>
          </cell>
          <cell r="B115">
            <v>360</v>
          </cell>
        </row>
        <row r="116">
          <cell r="A116" t="str">
            <v>CS20-0581</v>
          </cell>
        </row>
        <row r="117">
          <cell r="A117" t="str">
            <v>CS20-1472</v>
          </cell>
        </row>
        <row r="118">
          <cell r="A118" t="str">
            <v>CS20-0445</v>
          </cell>
        </row>
        <row r="119">
          <cell r="A119" t="str">
            <v>CS20-1473</v>
          </cell>
        </row>
        <row r="120">
          <cell r="A120" t="str">
            <v>CS20-0446</v>
          </cell>
        </row>
        <row r="121">
          <cell r="A121" t="str">
            <v>CS20-1474</v>
          </cell>
        </row>
        <row r="122">
          <cell r="A122" t="str">
            <v>CS20-0447</v>
          </cell>
          <cell r="B122">
            <v>32</v>
          </cell>
        </row>
        <row r="123">
          <cell r="A123" t="str">
            <v>CS20-1475</v>
          </cell>
        </row>
        <row r="124">
          <cell r="A124" t="str">
            <v>CS20-0153</v>
          </cell>
          <cell r="B124">
            <v>92</v>
          </cell>
        </row>
        <row r="125">
          <cell r="A125" t="str">
            <v>CS20-1476</v>
          </cell>
        </row>
        <row r="126">
          <cell r="A126" t="str">
            <v>CS20-0154</v>
          </cell>
          <cell r="B126">
            <v>252</v>
          </cell>
        </row>
        <row r="127">
          <cell r="A127" t="str">
            <v>CS20-1477</v>
          </cell>
        </row>
        <row r="128">
          <cell r="A128" t="str">
            <v>CS20-0448</v>
          </cell>
        </row>
        <row r="129">
          <cell r="A129" t="str">
            <v>CS20-1478</v>
          </cell>
        </row>
        <row r="130">
          <cell r="A130" t="str">
            <v>CS20-0449</v>
          </cell>
        </row>
        <row r="131">
          <cell r="A131" t="str">
            <v>CS20-1479</v>
          </cell>
        </row>
        <row r="132">
          <cell r="A132" t="str">
            <v>CS20-0450</v>
          </cell>
        </row>
        <row r="133">
          <cell r="A133" t="str">
            <v>CS20-1480</v>
          </cell>
        </row>
        <row r="134">
          <cell r="A134" t="str">
            <v>CS20-0451</v>
          </cell>
        </row>
        <row r="135">
          <cell r="A135" t="str">
            <v>CS20-1481</v>
          </cell>
        </row>
        <row r="136">
          <cell r="A136" t="str">
            <v>CS20-0157</v>
          </cell>
          <cell r="B136">
            <v>176</v>
          </cell>
        </row>
        <row r="137">
          <cell r="A137" t="str">
            <v>CS20-1482</v>
          </cell>
        </row>
        <row r="138">
          <cell r="A138" t="str">
            <v>CS20-0158</v>
          </cell>
        </row>
        <row r="139">
          <cell r="A139" t="str">
            <v>CS20-1483</v>
          </cell>
        </row>
        <row r="140">
          <cell r="A140" t="str">
            <v>CS20-0452</v>
          </cell>
        </row>
        <row r="141">
          <cell r="A141" t="str">
            <v>CS20-1354</v>
          </cell>
        </row>
        <row r="142">
          <cell r="A142" t="str">
            <v>CS20-1355</v>
          </cell>
        </row>
        <row r="143">
          <cell r="A143" t="str">
            <v>CS20-1356</v>
          </cell>
        </row>
        <row r="144">
          <cell r="A144" t="str">
            <v>CS20-1357</v>
          </cell>
        </row>
        <row r="145">
          <cell r="A145" t="str">
            <v>CS20-1358</v>
          </cell>
        </row>
        <row r="146">
          <cell r="A146" t="str">
            <v>CS20-1359</v>
          </cell>
        </row>
        <row r="147">
          <cell r="A147" t="str">
            <v>CS20-1348</v>
          </cell>
        </row>
        <row r="148">
          <cell r="A148" t="str">
            <v>CS20-1349</v>
          </cell>
        </row>
        <row r="149">
          <cell r="A149" t="str">
            <v>CS20-1350</v>
          </cell>
        </row>
        <row r="150">
          <cell r="A150" t="str">
            <v>CS20-1351</v>
          </cell>
        </row>
        <row r="151">
          <cell r="A151" t="str">
            <v>CS20-1352</v>
          </cell>
        </row>
        <row r="152">
          <cell r="A152" t="str">
            <v>CS20-1353</v>
          </cell>
        </row>
        <row r="153">
          <cell r="A153" t="str">
            <v>CS20-0507</v>
          </cell>
        </row>
        <row r="154">
          <cell r="A154" t="str">
            <v>CS20-0508</v>
          </cell>
        </row>
        <row r="155">
          <cell r="A155" t="str">
            <v>CS20-0509</v>
          </cell>
        </row>
        <row r="156">
          <cell r="A156" t="str">
            <v>CS20-0510</v>
          </cell>
          <cell r="B156">
            <v>36</v>
          </cell>
        </row>
        <row r="157">
          <cell r="A157" t="str">
            <v>CS20-0511</v>
          </cell>
          <cell r="B157">
            <v>12</v>
          </cell>
        </row>
        <row r="158">
          <cell r="A158" t="str">
            <v>CS20-0512</v>
          </cell>
        </row>
        <row r="159">
          <cell r="A159" t="str">
            <v>CS20-1484</v>
          </cell>
        </row>
        <row r="160">
          <cell r="A160" t="str">
            <v>CS20-0457</v>
          </cell>
        </row>
        <row r="161">
          <cell r="A161" t="str">
            <v>CS20-1485</v>
          </cell>
        </row>
        <row r="162">
          <cell r="A162" t="str">
            <v>CS20-0458</v>
          </cell>
        </row>
        <row r="163">
          <cell r="A163" t="str">
            <v>CS20-1486</v>
          </cell>
        </row>
        <row r="164">
          <cell r="A164" t="str">
            <v>CS20-0459</v>
          </cell>
        </row>
        <row r="165">
          <cell r="A165" t="str">
            <v>CS20-1487</v>
          </cell>
        </row>
        <row r="166">
          <cell r="A166" t="str">
            <v>CS20-0159</v>
          </cell>
          <cell r="B166">
            <v>516</v>
          </cell>
        </row>
        <row r="167">
          <cell r="A167" t="str">
            <v>CS20-1488</v>
          </cell>
        </row>
        <row r="168">
          <cell r="A168" t="str">
            <v>CS20-0160</v>
          </cell>
          <cell r="B168">
            <v>84</v>
          </cell>
        </row>
        <row r="169">
          <cell r="A169" t="str">
            <v>CS20-1489</v>
          </cell>
        </row>
        <row r="170">
          <cell r="A170" t="str">
            <v>CS20-0460</v>
          </cell>
        </row>
        <row r="171">
          <cell r="A171" t="str">
            <v>CS20-0116</v>
          </cell>
        </row>
        <row r="172">
          <cell r="A172" t="str">
            <v>CS20-0242</v>
          </cell>
        </row>
        <row r="173">
          <cell r="A173" t="str">
            <v>CS20-0117</v>
          </cell>
          <cell r="B173">
            <v>136</v>
          </cell>
        </row>
        <row r="174">
          <cell r="A174" t="str">
            <v>CS20-0118</v>
          </cell>
          <cell r="B174">
            <v>236</v>
          </cell>
        </row>
        <row r="175">
          <cell r="A175" t="str">
            <v>CS20-0243</v>
          </cell>
        </row>
        <row r="176">
          <cell r="A176" t="str">
            <v>CS20-0119</v>
          </cell>
        </row>
        <row r="177">
          <cell r="A177" t="str">
            <v>CS20-0244</v>
          </cell>
        </row>
        <row r="178">
          <cell r="A178" t="str">
            <v>CS20-0120</v>
          </cell>
        </row>
        <row r="179">
          <cell r="A179" t="str">
            <v>CS20-0121</v>
          </cell>
        </row>
        <row r="180">
          <cell r="A180" t="str">
            <v>CS20-0245</v>
          </cell>
        </row>
        <row r="181">
          <cell r="A181" t="str">
            <v>CS20-0128</v>
          </cell>
        </row>
        <row r="182">
          <cell r="A182" t="str">
            <v>CS20-0249</v>
          </cell>
        </row>
        <row r="183">
          <cell r="A183" t="str">
            <v>CS20-0129</v>
          </cell>
        </row>
        <row r="184">
          <cell r="A184" t="str">
            <v>CS20-0130</v>
          </cell>
        </row>
        <row r="185">
          <cell r="A185" t="str">
            <v>CS20-0250</v>
          </cell>
        </row>
        <row r="186">
          <cell r="A186" t="str">
            <v>CS20-0122</v>
          </cell>
        </row>
        <row r="187">
          <cell r="A187" t="str">
            <v>CS20-0246</v>
          </cell>
        </row>
        <row r="188">
          <cell r="A188" t="str">
            <v>CS20-0123</v>
          </cell>
        </row>
        <row r="189">
          <cell r="A189" t="str">
            <v>CS20-0124</v>
          </cell>
        </row>
        <row r="190">
          <cell r="A190" t="str">
            <v>CS20-1168</v>
          </cell>
        </row>
        <row r="191">
          <cell r="A191" t="str">
            <v>CS20-1169</v>
          </cell>
        </row>
        <row r="192">
          <cell r="A192" t="str">
            <v>CS20-1170</v>
          </cell>
        </row>
        <row r="193">
          <cell r="A193" t="str">
            <v>CS20-1171</v>
          </cell>
        </row>
        <row r="194">
          <cell r="A194" t="str">
            <v>CS20-1176</v>
          </cell>
        </row>
        <row r="195">
          <cell r="A195" t="str">
            <v>CS20-1177</v>
          </cell>
        </row>
        <row r="196">
          <cell r="A196" t="str">
            <v>CS20-1178</v>
          </cell>
        </row>
        <row r="197">
          <cell r="A197" t="str">
            <v>CS20-1179</v>
          </cell>
        </row>
        <row r="198">
          <cell r="A198" t="str">
            <v>CS20-1184</v>
          </cell>
        </row>
        <row r="199">
          <cell r="A199" t="str">
            <v>CS20-1185</v>
          </cell>
        </row>
        <row r="200">
          <cell r="A200" t="str">
            <v>CS20-1186</v>
          </cell>
        </row>
        <row r="201">
          <cell r="A201" t="str">
            <v>CS20-1187</v>
          </cell>
        </row>
        <row r="202">
          <cell r="A202" t="str">
            <v>CS20-1172</v>
          </cell>
        </row>
        <row r="203">
          <cell r="A203" t="str">
            <v>CS20-1173</v>
          </cell>
        </row>
        <row r="204">
          <cell r="A204" t="str">
            <v>CS20-1174</v>
          </cell>
        </row>
        <row r="205">
          <cell r="A205" t="str">
            <v>CS20-1175</v>
          </cell>
        </row>
        <row r="206">
          <cell r="A206" t="str">
            <v>CS20-1164</v>
          </cell>
        </row>
        <row r="207">
          <cell r="A207" t="str">
            <v>CS20-1165</v>
          </cell>
        </row>
        <row r="208">
          <cell r="A208" t="str">
            <v>CS20-1166</v>
          </cell>
        </row>
        <row r="209">
          <cell r="A209" t="str">
            <v>CS20-1167</v>
          </cell>
        </row>
        <row r="210">
          <cell r="A210" t="str">
            <v>CS20-1180</v>
          </cell>
        </row>
        <row r="211">
          <cell r="A211" t="str">
            <v>CS20-1181</v>
          </cell>
        </row>
        <row r="212">
          <cell r="A212" t="str">
            <v>CS20-1182</v>
          </cell>
        </row>
        <row r="213">
          <cell r="A213" t="str">
            <v>CS20-1183</v>
          </cell>
        </row>
        <row r="214">
          <cell r="A214" t="str">
            <v>CS20-1216</v>
          </cell>
        </row>
        <row r="215">
          <cell r="A215" t="str">
            <v>CS20-1200</v>
          </cell>
        </row>
        <row r="216">
          <cell r="A216" t="str">
            <v>CS20-1201</v>
          </cell>
        </row>
        <row r="217">
          <cell r="A217" t="str">
            <v>CS20-1217</v>
          </cell>
        </row>
        <row r="218">
          <cell r="A218" t="str">
            <v>CS20-1202</v>
          </cell>
        </row>
        <row r="219">
          <cell r="A219" t="str">
            <v>CS20-1218</v>
          </cell>
        </row>
        <row r="220">
          <cell r="A220" t="str">
            <v>CS20-1219</v>
          </cell>
        </row>
        <row r="221">
          <cell r="A221" t="str">
            <v>CS20-1203</v>
          </cell>
        </row>
        <row r="222">
          <cell r="A222" t="str">
            <v>CS20-1204</v>
          </cell>
        </row>
        <row r="223">
          <cell r="A223" t="str">
            <v>CS20-1188</v>
          </cell>
        </row>
        <row r="224">
          <cell r="A224" t="str">
            <v>CS20-1205</v>
          </cell>
        </row>
        <row r="225">
          <cell r="A225" t="str">
            <v>CS20-1189</v>
          </cell>
        </row>
        <row r="226">
          <cell r="A226" t="str">
            <v>CS20-1206</v>
          </cell>
        </row>
        <row r="227">
          <cell r="A227" t="str">
            <v>CS20-1190</v>
          </cell>
        </row>
        <row r="228">
          <cell r="A228" t="str">
            <v>CS20-1207</v>
          </cell>
        </row>
        <row r="229">
          <cell r="A229" t="str">
            <v>CS20-1191</v>
          </cell>
        </row>
        <row r="230">
          <cell r="A230" t="str">
            <v>CS20-1196</v>
          </cell>
        </row>
        <row r="231">
          <cell r="A231" t="str">
            <v>CS20-1212</v>
          </cell>
        </row>
        <row r="232">
          <cell r="A232" t="str">
            <v>CS20-1197</v>
          </cell>
        </row>
        <row r="233">
          <cell r="A233" t="str">
            <v>CS20-1213</v>
          </cell>
        </row>
        <row r="234">
          <cell r="A234" t="str">
            <v>CS20-1198</v>
          </cell>
        </row>
        <row r="235">
          <cell r="A235" t="str">
            <v>CS20-1214</v>
          </cell>
        </row>
        <row r="236">
          <cell r="A236" t="str">
            <v>CS20-1215</v>
          </cell>
        </row>
        <row r="237">
          <cell r="A237" t="str">
            <v>CS20-1199</v>
          </cell>
        </row>
        <row r="238">
          <cell r="A238" t="str">
            <v>CS20-1192</v>
          </cell>
        </row>
        <row r="239">
          <cell r="A239" t="str">
            <v>CS20-1208</v>
          </cell>
        </row>
        <row r="240">
          <cell r="A240" t="str">
            <v>CS20-1193</v>
          </cell>
        </row>
        <row r="241">
          <cell r="A241" t="str">
            <v>CS20-1209</v>
          </cell>
        </row>
        <row r="242">
          <cell r="A242" t="str">
            <v>CS20-1194</v>
          </cell>
        </row>
        <row r="243">
          <cell r="A243" t="str">
            <v>CS20-1210</v>
          </cell>
        </row>
        <row r="244">
          <cell r="A244" t="str">
            <v>CS20-1195</v>
          </cell>
        </row>
        <row r="245">
          <cell r="A245" t="str">
            <v>CS20-1211</v>
          </cell>
        </row>
        <row r="246">
          <cell r="A246" t="str">
            <v>CS20-1154</v>
          </cell>
        </row>
        <row r="247">
          <cell r="A247" t="str">
            <v>CS20-1117</v>
          </cell>
        </row>
        <row r="248">
          <cell r="A248" t="str">
            <v>CS20-1155</v>
          </cell>
        </row>
        <row r="249">
          <cell r="A249" t="str">
            <v>CS20-1118</v>
          </cell>
        </row>
        <row r="250">
          <cell r="A250" t="str">
            <v>CS20-1156</v>
          </cell>
        </row>
        <row r="251">
          <cell r="A251" t="str">
            <v>CS20-1119</v>
          </cell>
        </row>
        <row r="252">
          <cell r="A252" t="str">
            <v>CS20-1157</v>
          </cell>
        </row>
        <row r="253">
          <cell r="A253" t="str">
            <v>CS20-1120</v>
          </cell>
        </row>
        <row r="254">
          <cell r="A254" t="str">
            <v>CS20-1158</v>
          </cell>
        </row>
        <row r="255">
          <cell r="A255" t="str">
            <v>CS20-1121</v>
          </cell>
        </row>
        <row r="256">
          <cell r="A256" t="str">
            <v>CS20-1122</v>
          </cell>
        </row>
        <row r="257">
          <cell r="A257" t="str">
            <v>CS20-1123</v>
          </cell>
        </row>
        <row r="258">
          <cell r="A258" t="str">
            <v>CS20-1139</v>
          </cell>
        </row>
        <row r="259">
          <cell r="A259" t="str">
            <v>CS20-1124</v>
          </cell>
        </row>
        <row r="260">
          <cell r="A260" t="str">
            <v>CS20-1125</v>
          </cell>
        </row>
        <row r="261">
          <cell r="A261" t="str">
            <v>CS20-1141</v>
          </cell>
        </row>
        <row r="262">
          <cell r="A262" t="str">
            <v>CS20-1142</v>
          </cell>
        </row>
        <row r="263">
          <cell r="A263" t="str">
            <v>CS20-1126</v>
          </cell>
        </row>
        <row r="264">
          <cell r="A264" t="str">
            <v>CS20-1127</v>
          </cell>
        </row>
        <row r="265">
          <cell r="A265" t="str">
            <v>CS20-1143</v>
          </cell>
        </row>
        <row r="266">
          <cell r="A266" t="str">
            <v>CS20-1134</v>
          </cell>
          <cell r="B266">
            <v>212</v>
          </cell>
        </row>
        <row r="267">
          <cell r="A267" t="str">
            <v>CS20-1135</v>
          </cell>
          <cell r="B267">
            <v>192</v>
          </cell>
        </row>
        <row r="268">
          <cell r="A268" t="str">
            <v>CS20-1136</v>
          </cell>
        </row>
        <row r="269">
          <cell r="A269" t="str">
            <v>CS20-1137</v>
          </cell>
        </row>
        <row r="270">
          <cell r="A270" t="str">
            <v>CS20-1138</v>
          </cell>
        </row>
        <row r="271">
          <cell r="A271" t="str">
            <v>CS20-1111</v>
          </cell>
        </row>
        <row r="272">
          <cell r="A272" t="str">
            <v>CS20-1112</v>
          </cell>
        </row>
        <row r="273">
          <cell r="A273" t="str">
            <v>CS20-1113</v>
          </cell>
        </row>
        <row r="274">
          <cell r="A274" t="str">
            <v>CS20-1114</v>
          </cell>
        </row>
        <row r="275">
          <cell r="A275" t="str">
            <v>CS20-1115</v>
          </cell>
        </row>
        <row r="276">
          <cell r="A276" t="str">
            <v>CS20-1149</v>
          </cell>
          <cell r="B276">
            <v>70</v>
          </cell>
        </row>
        <row r="277">
          <cell r="A277" t="str">
            <v>CS20-1150</v>
          </cell>
          <cell r="B277">
            <v>172</v>
          </cell>
        </row>
        <row r="278">
          <cell r="A278" t="str">
            <v>CS20-1151</v>
          </cell>
        </row>
        <row r="279">
          <cell r="A279" t="str">
            <v>CS20-1152</v>
          </cell>
          <cell r="B279">
            <v>160</v>
          </cell>
        </row>
        <row r="280">
          <cell r="A280" t="str">
            <v>CS20-1153</v>
          </cell>
        </row>
        <row r="281">
          <cell r="A281" t="str">
            <v>CS20-1129</v>
          </cell>
          <cell r="B281">
            <v>70</v>
          </cell>
        </row>
        <row r="282">
          <cell r="A282" t="str">
            <v>CS20-1130</v>
          </cell>
          <cell r="B282">
            <v>192</v>
          </cell>
        </row>
        <row r="283">
          <cell r="A283" t="str">
            <v>CS20-1131</v>
          </cell>
        </row>
        <row r="284">
          <cell r="A284" t="str">
            <v>CS20-1132</v>
          </cell>
          <cell r="B284">
            <v>140</v>
          </cell>
        </row>
        <row r="285">
          <cell r="A285" t="str">
            <v>CS20-1133</v>
          </cell>
        </row>
        <row r="286">
          <cell r="A286" t="str">
            <v>CS20-1144</v>
          </cell>
          <cell r="B286">
            <v>162</v>
          </cell>
        </row>
        <row r="287">
          <cell r="A287" t="str">
            <v>CS20-1145</v>
          </cell>
          <cell r="B287">
            <v>92</v>
          </cell>
        </row>
        <row r="288">
          <cell r="A288" t="str">
            <v>CS20-1146</v>
          </cell>
        </row>
        <row r="289">
          <cell r="A289" t="str">
            <v>CS20-1147</v>
          </cell>
          <cell r="B289">
            <v>28</v>
          </cell>
        </row>
        <row r="290">
          <cell r="A290" t="str">
            <v>CS20-1148</v>
          </cell>
        </row>
        <row r="291">
          <cell r="A291" t="str">
            <v>CS20-1159</v>
          </cell>
        </row>
        <row r="292">
          <cell r="A292" t="str">
            <v>CS20-1160</v>
          </cell>
        </row>
        <row r="293">
          <cell r="A293" t="str">
            <v>CS20-1161</v>
          </cell>
        </row>
        <row r="294">
          <cell r="A294" t="str">
            <v>CS20-1162</v>
          </cell>
        </row>
        <row r="295">
          <cell r="A295" t="str">
            <v>CS20-1163</v>
          </cell>
        </row>
        <row r="296">
          <cell r="A296" t="str">
            <v>CS20-0946</v>
          </cell>
        </row>
        <row r="297">
          <cell r="A297" t="str">
            <v>CS20-0947</v>
          </cell>
        </row>
        <row r="298">
          <cell r="A298" t="str">
            <v>CS20-0243R</v>
          </cell>
        </row>
        <row r="299">
          <cell r="A299" t="str">
            <v>CS21-1221</v>
          </cell>
        </row>
        <row r="300">
          <cell r="A300" t="str">
            <v>CS21-1220</v>
          </cell>
        </row>
        <row r="301">
          <cell r="A301" t="str">
            <v>CS21-1223</v>
          </cell>
        </row>
        <row r="302">
          <cell r="A302" t="str">
            <v>CS21-1222</v>
          </cell>
        </row>
        <row r="303">
          <cell r="A303" t="str">
            <v>CS21-1227</v>
          </cell>
        </row>
        <row r="304">
          <cell r="A304" t="str">
            <v>CS21-1226</v>
          </cell>
        </row>
        <row r="305">
          <cell r="A305" t="str">
            <v>CS21-1225</v>
          </cell>
        </row>
        <row r="306">
          <cell r="A306" t="str">
            <v>CS21-1224</v>
          </cell>
        </row>
        <row r="307">
          <cell r="A307" t="str">
            <v>Grand Total</v>
          </cell>
          <cell r="B307">
            <v>23220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loe Park" refreshedDate="44904.4565917824" createdVersion="8" refreshedVersion="8" minRefreshableVersion="3" recordCount="94">
  <cacheSource type="worksheet">
    <worksheetSource ref="A1" sheet="Commitment"/>
  </cacheSource>
  <cacheFields count="10">
    <cacheField name="Pattern" numFmtId="177">
      <sharedItems containsSemiMixedTypes="0" containsNonDate="0" containsString="0"/>
    </cacheField>
    <cacheField name="Item" numFmtId="177">
      <sharedItems containsSemiMixedTypes="0" containsNonDate="0" containsString="0"/>
    </cacheField>
    <cacheField name="Color" numFmtId="177">
      <sharedItems containsSemiMixedTypes="0" containsNonDate="0" containsString="0"/>
    </cacheField>
    <cacheField name="Size" numFmtId="177">
      <sharedItems containsSemiMixedTypes="0" containsNonDate="0" containsString="0"/>
    </cacheField>
    <cacheField name="JLA current Inv" numFmtId="177">
      <sharedItems containsSemiMixedTypes="0" containsNonDate="0" containsString="0"/>
    </cacheField>
    <cacheField name="POS Forecast from Dec 2022 to Jun 2024" numFmtId="177">
      <sharedItems containsSemiMixedTypes="0" containsNonDate="0" containsString="0"/>
    </cacheField>
    <cacheField name="New replenish qty for 2023" numFmtId="177">
      <sharedItems containsSemiMixedTypes="0" containsNonDate="0" containsString="0"/>
    </cacheField>
    <cacheField name="Size2" numFmtId="177">
      <sharedItems containsBlank="1" count="7">
        <s v="Twin"/>
        <s v="Full"/>
        <s v="Queen"/>
        <s v="King"/>
        <s v="Cal King"/>
        <s v="Twin XL"/>
        <m/>
      </sharedItems>
    </cacheField>
    <cacheField name="+8 Wks" numFmtId="177">
      <sharedItems containsSemiMixedTypes="0" containsNonDate="0" containsString="0"/>
    </cacheField>
    <cacheField name="New replenish qty for 2023_Update" numFmtId="177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loe Park" refreshedDate="44904.4565917824" createdVersion="8" refreshedVersion="8" minRefreshableVersion="3" recordCount="94">
  <cacheSource type="worksheet">
    <worksheetSource ref="A1" sheet="Commitment"/>
  </cacheSource>
  <cacheFields count="10">
    <cacheField name="Pattern" numFmtId="177">
      <sharedItems containsSemiMixedTypes="0" containsNonDate="0" containsString="0"/>
    </cacheField>
    <cacheField name="Item" numFmtId="177">
      <sharedItems containsSemiMixedTypes="0" containsNonDate="0" containsString="0"/>
    </cacheField>
    <cacheField name="Color" numFmtId="177">
      <sharedItems containsSemiMixedTypes="0" containsNonDate="0" containsString="0"/>
    </cacheField>
    <cacheField name="Size" numFmtId="177">
      <sharedItems containsSemiMixedTypes="0" containsNonDate="0" containsString="0"/>
    </cacheField>
    <cacheField name="JLA current Inv" numFmtId="177">
      <sharedItems containsSemiMixedTypes="0" containsNonDate="0" containsString="0"/>
    </cacheField>
    <cacheField name="POS Forecast from Dec 2022 to Jun 2024" numFmtId="177">
      <sharedItems containsSemiMixedTypes="0" containsNonDate="0" containsString="0"/>
    </cacheField>
    <cacheField name="New replenish qty for 2023" numFmtId="177">
      <sharedItems containsSemiMixedTypes="0" containsNonDate="0" containsString="0"/>
    </cacheField>
    <cacheField name="Size2" numFmtId="177">
      <sharedItems containsBlank="1" count="7">
        <s v="Twin"/>
        <s v="Full"/>
        <s v="Queen"/>
        <s v="King"/>
        <s v="Cal King"/>
        <s v="Twin XL"/>
        <m/>
      </sharedItems>
    </cacheField>
    <cacheField name="+8 Wks" numFmtId="177">
      <sharedItems containsSemiMixedTypes="0" containsNonDate="0" containsString="0"/>
    </cacheField>
    <cacheField name="New replenish qty for 2023_Update" numFmtId="177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s v="Cotton Flannel 135GSM|Cotton Flannel 135GSM|Cotton Flannel 135GSM"/>
    <s v="CS20-0359"/>
    <s v="Grey/Red"/>
    <s v="Twin: 68&quot;W x 98&quot;L/39&quot;W x 75&quot;L + 12&quot;D/21&quot;W x 30&quot;L"/>
    <n v="166"/>
    <n v="248"/>
    <n v="67"/>
    <x v="0"/>
    <n v="0"/>
    <n v="67"/>
  </r>
  <r>
    <s v="Cotton Flannel 135GSM|Cotton Flannel 135GSM|Cotton Flannel 135GSM"/>
    <s v="CS20-0360"/>
    <s v="Grey/Red"/>
    <s v="Full: 80&quot;W x 98&quot;L/55&quot;W x 76&quot;L + 12&quot;D/21&quot;W x 30&quot;L (2)"/>
    <n v="249"/>
    <n v="269"/>
    <n v="16"/>
    <x v="1"/>
    <n v="0"/>
    <n v="16"/>
  </r>
  <r>
    <s v="Cotton Flannel 135GSM|Cotton Flannel 135GSM|Cotton Flannel 135GSM"/>
    <s v="CS20-0361"/>
    <s v="Grey/Red"/>
    <s v="Queen: 90&quot;W x 102&quot;L/60&quot;W x 81&quot;L + 14&quot;D/21&quot;W x 30&quot;L (2)"/>
    <n v="462"/>
    <n v="1099"/>
    <n v="616"/>
    <x v="2"/>
    <n v="0"/>
    <n v="616"/>
  </r>
  <r>
    <s v="Cotton Flannel 135GSM|Cotton Flannel 135GSM|Cotton Flannel 135GSM"/>
    <s v="CS20-0362"/>
    <s v="Grey/Red"/>
    <s v="King: 108&quot;W x 102&quot;L/78&quot;W x 81&quot;L + 14&quot;D/21&quot;W x 40&quot;L (2)"/>
    <n v="4"/>
    <n v="1395"/>
    <n v="961"/>
    <x v="3"/>
    <n v="0"/>
    <n v="961"/>
  </r>
  <r>
    <s v="Cotton Flannel 135GSM|Cotton Flannel 135GSM|Cotton Flannel 135GSM"/>
    <s v="CS20-0363"/>
    <s v="Grey/Red"/>
    <s v="Cal King: 108&quot;W x 102&quot;L/72&quot;W x 84&quot;L + 14&quot;D/21&quot;W x 40&quot;L (2)"/>
    <n v="237"/>
    <n v="252"/>
    <n v="8"/>
    <x v="4"/>
    <n v="0"/>
    <n v="8"/>
  </r>
  <r>
    <s v="Cotton Flannel 135GSM|Cotton Flannel 135GSM|Cotton Flannel 135GSM"/>
    <s v="CS20-1078"/>
    <s v="Red Plaids"/>
    <s v="Twin: 68&quot;W x 98&quot;L/39&quot;W x 75&quot;L + 12&quot;D/21&quot;W x 30&quot;L"/>
    <n v="200"/>
    <n v="1853"/>
    <n v="1323"/>
    <x v="0"/>
    <n v="448"/>
    <n v="1771"/>
  </r>
  <r>
    <s v="Cotton Flannel 135GSM|Cotton Flannel 135GSM|Cotton Flannel 135GSM"/>
    <s v="CS20-1079"/>
    <s v="Red Plaids"/>
    <s v="Queen: 90&quot;W x 102&quot;L/60&quot;W x 81&quot;L + 14&quot;D/21&quot;W x 30&quot;L (2)"/>
    <n v="436"/>
    <n v="3272"/>
    <n v="2260"/>
    <x v="2"/>
    <n v="1256"/>
    <n v="3516"/>
  </r>
  <r>
    <s v="Cotton Flannel 135GSM|Cotton Flannel 135GSM|Cotton Flannel 135GSM"/>
    <s v="CS20-1080"/>
    <s v="Red Plaids"/>
    <s v="King: 108&quot;W x 102&quot;L/78&quot;W x 81&quot;L + 14&quot;D/21&quot;W x 40&quot;L (2)"/>
    <n v="184"/>
    <n v="3559"/>
    <n v="2562"/>
    <x v="3"/>
    <n v="1000"/>
    <n v="3562"/>
  </r>
  <r>
    <s v="Cotton Flannel 135GSM|Cotton Flannel 135GSM|Cotton Flannel 135GSM"/>
    <s v="CS20-1597"/>
    <s v="Red Plaids"/>
    <s v="Full: 80x98&quot;/55x76+12&quot;/21x30&quot;(2)"/>
    <n v="671"/>
    <n v="1345"/>
    <n v="624"/>
    <x v="1"/>
    <n v="176"/>
    <n v="800"/>
  </r>
  <r>
    <s v="Cotton Flannel 135GSM|Cotton Flannel 135GSM|Cotton Flannel 135GSM"/>
    <s v="CS20-1598"/>
    <s v="Red Plaids"/>
    <s v="Cal-King: 108x102&quot;/72x84+14&quot;/21x40&quot;(2)"/>
    <n v="370"/>
    <n v="614"/>
    <n v="246"/>
    <x v="4"/>
    <n v="88"/>
    <n v="334"/>
  </r>
  <r>
    <s v="Cotton Flannel 135GSM|Cotton Flannel 135GSM|Cotton Flannel 135GSM"/>
    <s v="CS20-0394"/>
    <s v="Blue"/>
    <s v="Twin: 68&quot;W x 98&quot;L/39&quot;W x 75&quot;L + 12&quot;D/21&quot;W x 30&quot;L"/>
    <n v="388"/>
    <n v="727"/>
    <n v="260"/>
    <x v="0"/>
    <n v="0"/>
    <n v="260"/>
  </r>
  <r>
    <s v="Cotton Flannel 135GSM|Cotton Flannel 135GSM|Cotton Flannel 135GSM"/>
    <s v="CS20-0395"/>
    <s v="Blue"/>
    <s v="Full: 80&quot;W x 98&quot;L/55&quot;W x 76&quot;L + 12&quot;D/21&quot;W x 30&quot;L (2)"/>
    <n v="546"/>
    <n v="950"/>
    <n v="337"/>
    <x v="1"/>
    <n v="0"/>
    <n v="337"/>
  </r>
  <r>
    <s v="Cotton Flannel 135GSM|Cotton Flannel 135GSM|Cotton Flannel 135GSM"/>
    <s v="CS20-0396"/>
    <s v="Blue"/>
    <s v="Queen: 90&quot;W x 102&quot;L/60&quot;W x 81&quot;L + 14&quot;D/21&quot;W x 30&quot;L (2)"/>
    <n v="661"/>
    <n v="1670"/>
    <n v="936"/>
    <x v="2"/>
    <n v="0"/>
    <n v="936"/>
  </r>
  <r>
    <s v="Cotton Flannel 135GSM|Cotton Flannel 135GSM|Cotton Flannel 135GSM"/>
    <s v="CS20-0397"/>
    <s v="Blue"/>
    <s v="King: 108&quot;W x 102&quot;L/78&quot;W x 81&quot;L + 14&quot;D/21&quot;W x 40&quot;L (2)"/>
    <n v="205"/>
    <n v="299"/>
    <n v="69"/>
    <x v="3"/>
    <n v="0"/>
    <n v="69"/>
  </r>
  <r>
    <s v="Cotton Flannel 135GSM|Cotton Flannel 135GSM|Cotton Flannel 135GSM"/>
    <s v="CS20-0398"/>
    <s v="Blue"/>
    <s v="Cal King: 108&quot;W x 102&quot;L/72&quot;W x 84&quot;L + 14&quot;D/21&quot;W x 40&quot;L (2)"/>
    <n v="101"/>
    <n v="189"/>
    <n v="75"/>
    <x v="4"/>
    <n v="0"/>
    <n v="75"/>
  </r>
  <r>
    <s v="Cotton Flannel 135GSM|Cotton Flannel 135GSM|Cotton Flannel 135GSM"/>
    <s v="CS20-1393"/>
    <s v="Multi"/>
    <s v="Twin: 68x98&quot;/39x75+12&quot;/21x30&quot;"/>
    <n v="56"/>
    <n v="2332"/>
    <n v="1591"/>
    <x v="0"/>
    <n v="568"/>
    <n v="2159"/>
  </r>
  <r>
    <s v="Cotton Flannel 135GSM|Cotton Flannel 135GSM|Cotton Flannel 135GSM"/>
    <s v="CS20-1394"/>
    <s v="Multi"/>
    <s v="Twin XL: 68x102&quot;/39x80+12&quot;/21x30&quot;"/>
    <n v="2"/>
    <n v="1104"/>
    <n v="750"/>
    <x v="5"/>
    <n v="312"/>
    <n v="1062"/>
  </r>
  <r>
    <s v="Cotton Flannel 135GSM|Cotton Flannel 135GSM|Cotton Flannel 135GSM"/>
    <s v="CS20-1395"/>
    <s v="Multi"/>
    <s v="Full: 80x98&quot;/55x76+12&quot;/21x30&quot;(2)"/>
    <n v="164"/>
    <n v="1385"/>
    <n v="911"/>
    <x v="1"/>
    <n v="168"/>
    <n v="1079"/>
  </r>
  <r>
    <s v="Cotton Flannel 135GSM|Cotton Flannel 135GSM|Cotton Flannel 135GSM"/>
    <s v="CS20-1396"/>
    <s v="Multi"/>
    <s v="Queen: 90x102&quot;/60x81&quot;+ 14&quot;/21x30&quot; (2)"/>
    <n v="10"/>
    <n v="1375"/>
    <n v="946"/>
    <x v="2"/>
    <n v="432"/>
    <n v="1378"/>
  </r>
  <r>
    <s v="Cotton Flannel 135GSM|Cotton Flannel 135GSM|Cotton Flannel 135GSM"/>
    <s v="CS20-1397"/>
    <s v="Multi"/>
    <s v="King: 108x102&quot;/78x81+14&quot;/21x40&quot;(2)"/>
    <n v="2"/>
    <n v="811"/>
    <n v="521"/>
    <x v="3"/>
    <n v="80"/>
    <n v="601"/>
  </r>
  <r>
    <s v="Cotton Flannel 135GSM|Cotton Flannel 135GSM|Cotton Flannel 135GSM"/>
    <s v="CS20-0369"/>
    <s v="Grey"/>
    <s v="Twin: 68&quot;W x 98&quot;L/39&quot;W x 75&quot;L + 12&quot;D/21&quot;W x 30&quot;L"/>
    <n v="128"/>
    <n v="545"/>
    <n v="356"/>
    <x v="0"/>
    <n v="0"/>
    <n v="356"/>
  </r>
  <r>
    <s v="Cotton Flannel 135GSM|Cotton Flannel 135GSM|Cotton Flannel 135GSM"/>
    <s v="CS20-0370"/>
    <s v="Grey"/>
    <s v="Full: 80&quot;W x 98&quot;L/55&quot;W x 76&quot;L + 12&quot;D/21&quot;W x 30&quot;L (4)"/>
    <n v="469"/>
    <n v="583"/>
    <n v="116"/>
    <x v="1"/>
    <n v="0"/>
    <n v="116"/>
  </r>
  <r>
    <s v="Cotton Flannel 135GSM|Cotton Flannel 135GSM|Cotton Flannel 135GSM"/>
    <s v="CS20-0371"/>
    <s v="Grey"/>
    <s v="Queen: 90&quot;W x 102&quot;L/60&quot;W x 81&quot;L + 14&quot;D/21&quot;W x 30&quot;L (2)"/>
    <n v="703"/>
    <n v="841"/>
    <n v="145"/>
    <x v="2"/>
    <n v="0"/>
    <n v="145"/>
  </r>
  <r>
    <s v="Cotton Flannel 135GSM|Cotton Flannel 135GSM|Cotton Flannel 135GSM"/>
    <s v="CS20-0372"/>
    <s v="Grey"/>
    <s v="King: 108&quot;W x 102&quot;L/78&quot;W x 81&quot;L + 14&quot;D/21&quot;W x 40&quot;L (2)"/>
    <n v="580"/>
    <n v="836"/>
    <n v="168"/>
    <x v="3"/>
    <n v="0"/>
    <n v="168"/>
  </r>
  <r>
    <s v="Cotton Flannel 135GSM|Cotton Flannel 135GSM|Cotton Flannel 135GSM"/>
    <s v="CS20-0373"/>
    <s v="Grey"/>
    <s v="Cal King: 108&quot;W x 102&quot;L/72&quot;W x 84&quot;L + 14&quot;D/21&quot;W x 40&quot;L (2)"/>
    <n v="298"/>
    <n v="762"/>
    <n v="380"/>
    <x v="4"/>
    <n v="0"/>
    <n v="380"/>
  </r>
  <r>
    <s v="Cotton Flannel 135GSM|Cotton Flannel 135GSM|Cotton Flannel 135GSM"/>
    <s v="CS20-1081"/>
    <s v="Green Plaids"/>
    <s v="Twin: 68&quot;W x 98&quot;L/39&quot;W x 75&quot;L + 12&quot;D/21&quot;W x 30&quot;L"/>
    <n v="366"/>
    <n v="583"/>
    <n v="157"/>
    <x v="0"/>
    <n v="64"/>
    <n v="221"/>
  </r>
  <r>
    <s v="Cotton Flannel 135GSM|Cotton Flannel 135GSM|Cotton Flannel 135GSM"/>
    <s v="CS20-1082"/>
    <s v="Green Plaids"/>
    <s v="Queen: 90&quot;W x 102&quot;L/60&quot;W x 81&quot;L + 14&quot;D/21&quot;W x 30&quot;L (2)"/>
    <n v="697"/>
    <n v="1655"/>
    <n v="855"/>
    <x v="2"/>
    <n v="256"/>
    <n v="1111"/>
  </r>
  <r>
    <s v="Cotton Flannel 135GSM|Cotton Flannel 135GSM|Cotton Flannel 135GSM"/>
    <s v="CS20-1083"/>
    <s v="Green Plaids"/>
    <s v="King: 108&quot;W x 102&quot;L/78&quot;W x 81&quot;L + 14&quot;D/21&quot;W x 40&quot;L (2)"/>
    <n v="153"/>
    <n v="807"/>
    <n v="555"/>
    <x v="3"/>
    <n v="144"/>
    <n v="699"/>
  </r>
  <r>
    <s v="Cotton Flannel 135GSM|Cotton Flannel 135GSM|Cotton Flannel 135GSM"/>
    <s v="CS20-1599"/>
    <s v="Green Plaids"/>
    <s v="Full: 80x98&quot;/55x76+12&quot;/21x30&quot;(2)"/>
    <n v="490"/>
    <n v="545"/>
    <n v="39"/>
    <x v="1"/>
    <n v="48"/>
    <n v="87"/>
  </r>
  <r>
    <s v="Cotton Flannel 135GSM|Cotton Flannel 135GSM|Cotton Flannel 135GSM"/>
    <s v="CS20-1600"/>
    <s v="Green Plaids"/>
    <s v="Cal-King: 108x102&quot;/72x84+14&quot;/21x40&quot;(2)"/>
    <n v="214"/>
    <n v="278"/>
    <n v="59"/>
    <x v="4"/>
    <n v="32"/>
    <n v="91"/>
  </r>
  <r>
    <s v="Cotton Flannel 135GSM|Cotton Flannel 135GSM|Cotton Flannel 135GSM"/>
    <s v="CS20-1084"/>
    <s v="Blue Plaids"/>
    <s v="Twin: 68&quot;W x 98&quot;L/39&quot;W x 75&quot;L + 12&quot;D/21&quot;W x 30&quot;L"/>
    <n v="448"/>
    <n v="1011"/>
    <n v="380"/>
    <x v="0"/>
    <n v="144"/>
    <n v="524"/>
  </r>
  <r>
    <s v="Cotton Flannel 135GSM|Cotton Flannel 135GSM|Cotton Flannel 135GSM"/>
    <s v="CS20-1085"/>
    <s v="Blue Plaids"/>
    <s v="Queen: 90&quot;W x 102&quot;L/60&quot;W x 81&quot;L + 14&quot;D/21&quot;W x 30&quot;L (2)"/>
    <n v="583"/>
    <n v="1299"/>
    <n v="565"/>
    <x v="2"/>
    <n v="248"/>
    <n v="813"/>
  </r>
  <r>
    <s v="Cotton Flannel 135GSM|Cotton Flannel 135GSM|Cotton Flannel 135GSM"/>
    <s v="CS20-1086"/>
    <s v="Blue Plaids"/>
    <s v="King: 108&quot;W x 102&quot;L/78&quot;W x 81&quot;L + 14&quot;D/21&quot;W x 40&quot;L (2)"/>
    <n v="4"/>
    <n v="1410"/>
    <n v="958"/>
    <x v="3"/>
    <n v="296"/>
    <n v="1254"/>
  </r>
  <r>
    <s v="Cotton Flannel 135GSM|Cotton Flannel 135GSM|Cotton Flannel 135GSM"/>
    <s v="CS20-1601"/>
    <s v="Blue Plaids"/>
    <s v="Full: 80x98&quot;/55x76+12&quot;/21x30&quot;(2)"/>
    <n v="496"/>
    <n v="881"/>
    <n v="324"/>
    <x v="1"/>
    <n v="80"/>
    <n v="404"/>
  </r>
  <r>
    <s v="Cotton Flannel 135GSM|Cotton Flannel 135GSM|Cotton Flannel 135GSM"/>
    <s v="CS20-1602"/>
    <s v="Blue Plaids"/>
    <s v="Cal-King: 108x102&quot;/72x84+14&quot;/21x40&quot;(2)"/>
    <n v="239"/>
    <n v="680"/>
    <n v="414"/>
    <x v="4"/>
    <n v="40"/>
    <n v="454"/>
  </r>
  <r>
    <s v="Cotton Flannel 135GSM|Cotton Flannel 135GSM|Cotton Flannel 135GSM"/>
    <s v="CS20-0957"/>
    <s v="Aqua"/>
    <s v="Twin: 68&quot;W x 98&quot;L/39&quot;W x 75&quot;L + 12&quot;D/21&quot;W x 30&quot;L"/>
    <n v="532"/>
    <n v="724"/>
    <n v="155"/>
    <x v="0"/>
    <n v="0"/>
    <n v="155"/>
  </r>
  <r>
    <s v="Cotton Flannel 135GSM|Cotton Flannel 135GSM|Cotton Flannel 135GSM"/>
    <s v="CS20-0958"/>
    <s v="Aqua"/>
    <s v="Full: 80&quot;W x 98&quot;L/55&quot;W x 76&quot;L + 12&quot;D/21&quot;W x 30&quot;L(2)"/>
    <n v="243"/>
    <n v="630"/>
    <n v="333"/>
    <x v="1"/>
    <n v="0"/>
    <n v="333"/>
  </r>
  <r>
    <s v="Cotton Flannel 135GSM|Cotton Flannel 135GSM|Cotton Flannel 135GSM"/>
    <s v="CS20-0959"/>
    <s v="Aqua"/>
    <s v="Queen: 90&quot;W x 102&quot;L/60&quot;W x 81&quot;L + 14&quot;D/21&quot;W x 30&quot;L(2)"/>
    <n v="739"/>
    <n v="1763"/>
    <n v="818"/>
    <x v="2"/>
    <n v="0"/>
    <n v="818"/>
  </r>
  <r>
    <s v="Cotton Flannel 135GSM|Cotton Flannel 135GSM|Cotton Flannel 135GSM"/>
    <s v="CS20-0960"/>
    <s v="Aqua"/>
    <s v="King: 108&quot;W x 102&quot;L/78&quot;W x 81&quot;L + 14&quot;D/21&quot;W x 40&quot;L(2)"/>
    <n v="542"/>
    <n v="1021"/>
    <n v="441"/>
    <x v="3"/>
    <n v="0"/>
    <n v="441"/>
  </r>
  <r>
    <s v="Cotton Flannel 135GSM|Cotton Flannel 135GSM|Cotton Flannel 135GSM"/>
    <s v="CS20-0961"/>
    <s v="Aqua"/>
    <s v="Cal King: 108&quot;W x 102&quot;L/72&quot;W x 84&quot;L + 14&quot;D/21&quot;W x 40&quot;L (2)"/>
    <n v="34"/>
    <n v="160"/>
    <n v="105"/>
    <x v="4"/>
    <n v="0"/>
    <n v="105"/>
  </r>
  <r>
    <s v="Cotton Flannel 135GSM|Cotton Flannel 135GSM|Cotton Flannel 135GSM"/>
    <s v="CS20-0389"/>
    <s v="Tan"/>
    <s v="Twin: 68&quot;W x 98&quot;L/39&quot;W x 75&quot;L + 12&quot;D/21&quot;W x 30&quot;L"/>
    <n v="111"/>
    <n v="281"/>
    <n v="102"/>
    <x v="0"/>
    <n v="0"/>
    <n v="102"/>
  </r>
  <r>
    <s v="Cotton Flannel 135GSM|Cotton Flannel 135GSM|Cotton Flannel 135GSM"/>
    <s v="CS20-0390"/>
    <s v="Tan"/>
    <s v="Full: 80&quot;W x 98&quot;L/55&quot;W x 76&quot;L + 12&quot;D/21&quot;W x 30&quot;L (2)"/>
    <n v="284"/>
    <n v="353"/>
    <n v="41"/>
    <x v="1"/>
    <n v="0"/>
    <n v="41"/>
  </r>
  <r>
    <s v="Cotton Flannel 135GSM|Cotton Flannel 135GSM|Cotton Flannel 135GSM"/>
    <s v="CS20-0391"/>
    <s v="Tan"/>
    <s v="Queen: 90&quot;W x 102&quot;L/60&quot;W x 81&quot;L + 14&quot;D/21&quot;W x 30&quot;L (2)"/>
    <n v="526"/>
    <n v="1028"/>
    <n v="444"/>
    <x v="2"/>
    <n v="0"/>
    <n v="444"/>
  </r>
  <r>
    <s v="Cotton Flannel 135GSM|Cotton Flannel 135GSM|Cotton Flannel 135GSM"/>
    <s v="CS20-0392"/>
    <s v="Tan"/>
    <s v="King: 108&quot;W x 102&quot;L/78&quot;W x 81&quot;L + 14&quot;D/21&quot;W x 40&quot;L (2)"/>
    <n v="105"/>
    <n v="744"/>
    <n v="488"/>
    <x v="3"/>
    <n v="0"/>
    <n v="488"/>
  </r>
  <r>
    <s v="Cotton Flannel 135GSM|Cotton Flannel 135GSM|Cotton Flannel 135GSM"/>
    <s v="CS20-0393"/>
    <s v="Tan"/>
    <s v="Cal King: 108&quot;W x 102&quot;L/72&quot;W x 84&quot;L + 14&quot;D/21&quot;W x 40&quot;L (2)"/>
    <n v="33"/>
    <n v="285"/>
    <n v="184"/>
    <x v="4"/>
    <n v="0"/>
    <n v="184"/>
  </r>
  <r>
    <s v="Cotton Flannel 135GSM|Cotton Flannel 135GSM|Cotton Flannel 135GSM"/>
    <s v="CS20-1398"/>
    <s v="Black"/>
    <s v="Twin: 68x98&quot;/39x75+12&quot;/21x30&quot;"/>
    <n v="299"/>
    <n v="591"/>
    <n v="222"/>
    <x v="0"/>
    <n v="0"/>
    <n v="222"/>
  </r>
  <r>
    <s v="Cotton Flannel 135GSM|Cotton Flannel 135GSM|Cotton Flannel 135GSM"/>
    <s v="CS20-1399"/>
    <s v="Black"/>
    <s v="Twin XL: 68x102&quot;/39x80+12&quot;/21x30&quot;"/>
    <n v="364"/>
    <n v="283"/>
    <n v="33"/>
    <x v="5"/>
    <n v="0"/>
    <n v="33"/>
  </r>
  <r>
    <s v="Cotton Flannel 135GSM|Cotton Flannel 135GSM|Cotton Flannel 135GSM"/>
    <s v="CS20-1400"/>
    <s v="Black"/>
    <s v="Full: 80x98&quot;/55x76+12&quot;/21x 30&quot;(2)"/>
    <n v="594"/>
    <n v="309"/>
    <n v="33"/>
    <x v="1"/>
    <n v="0"/>
    <n v="33"/>
  </r>
  <r>
    <s v="Cotton Flannel 135GSM|Cotton Flannel 135GSM|Cotton Flannel 135GSM"/>
    <s v="CS20-1401"/>
    <s v="Black"/>
    <s v="Queen: 90x102&quot;/60x81&quot;+ 14&quot;/21x30&quot; (2)"/>
    <n v="3"/>
    <n v="986"/>
    <n v="662"/>
    <x v="2"/>
    <n v="0"/>
    <n v="662"/>
  </r>
  <r>
    <s v="Cotton Flannel 135GSM|Cotton Flannel 135GSM|Cotton Flannel 135GSM"/>
    <s v="CS20-1402"/>
    <s v="Black"/>
    <s v="King: 108x102&quot;/78x81+14&quot;/21x40&quot;(2)"/>
    <n v="141"/>
    <n v="448"/>
    <n v="233"/>
    <x v="3"/>
    <n v="0"/>
    <n v="233"/>
  </r>
  <r>
    <s v="Cotton Flannel 135GSM|Cotton Flannel 135GSM|Cotton Flannel 135GSM"/>
    <s v="CS20-1403"/>
    <s v="Blue"/>
    <s v="Twin: 68x98&quot;/39x75+12&quot;/21x30&quot;"/>
    <n v="238"/>
    <n v="753"/>
    <n v="440"/>
    <x v="0"/>
    <n v="0"/>
    <n v="440"/>
  </r>
  <r>
    <s v="Cotton Flannel 135GSM|Cotton Flannel 135GSM|Cotton Flannel 135GSM"/>
    <s v="CS20-1404"/>
    <s v="Blue"/>
    <s v="Twin XL: 68x102&quot;/39x80+12&quot;/21x30&quot;"/>
    <n v="4"/>
    <n v="955"/>
    <n v="735"/>
    <x v="5"/>
    <n v="0"/>
    <n v="735"/>
  </r>
  <r>
    <s v="Cotton Flannel 135GSM|Cotton Flannel 135GSM|Cotton Flannel 135GSM"/>
    <s v="CS20-1405"/>
    <s v="Blue"/>
    <s v="Full: 80x98&quot;/55x76+12&quot;/21x 30&quot;(2)"/>
    <n v="514"/>
    <n v="271"/>
    <n v="25"/>
    <x v="1"/>
    <n v="0"/>
    <n v="25"/>
  </r>
  <r>
    <s v="Cotton Flannel 135GSM|Cotton Flannel 135GSM|Cotton Flannel 135GSM"/>
    <s v="CS20-1406"/>
    <s v="Blue"/>
    <s v="Queen: 90x102&quot;/60x81&quot;+ 14&quot;/21x30&quot; (2)"/>
    <n v="230"/>
    <n v="567"/>
    <n v="299"/>
    <x v="2"/>
    <n v="0"/>
    <n v="299"/>
  </r>
  <r>
    <s v="Cotton Flannel 135GSM|Cotton Flannel 135GSM|Cotton Flannel 135GSM"/>
    <s v="CS20-1407"/>
    <s v="Blue"/>
    <s v="King: 108x102&quot;/78x81+14&quot;/21x40&quot;(2)"/>
    <n v="136"/>
    <n v="504"/>
    <n v="318"/>
    <x v="3"/>
    <n v="0"/>
    <n v="318"/>
  </r>
  <r>
    <s v="Cotton Flannel 135GSM|Cotton Flannel 135GSM|Cotton Flannel 135GSM"/>
    <s v="CS20-1408"/>
    <s v="Seafoam"/>
    <s v="Twin: 68x98&quot;/39x75+12&quot;/21x30&quot;"/>
    <n v="224"/>
    <n v="758"/>
    <n v="586"/>
    <x v="0"/>
    <n v="0"/>
    <n v="586"/>
  </r>
  <r>
    <s v="Cotton Flannel 135GSM|Cotton Flannel 135GSM|Cotton Flannel 135GSM"/>
    <s v="CS20-1409"/>
    <s v="Seafoam"/>
    <s v="Twin XL: 68x102&quot;/39x80+12&quot;/21x30&quot;"/>
    <n v="185"/>
    <n v="569"/>
    <n v="345"/>
    <x v="5"/>
    <n v="0"/>
    <n v="345"/>
  </r>
  <r>
    <s v="Cotton Flannel 135GSM|Cotton Flannel 135GSM|Cotton Flannel 135GSM"/>
    <s v="CS20-1410"/>
    <s v="Seafoam"/>
    <s v="Full: 80x98&quot;/55x76+12&quot;/21x 30&quot;(2)"/>
    <n v="276"/>
    <n v="318"/>
    <n v="22"/>
    <x v="1"/>
    <n v="0"/>
    <n v="22"/>
  </r>
  <r>
    <s v="Cotton Flannel 135GSM|Cotton Flannel 135GSM|Cotton Flannel 135GSM"/>
    <s v="CS20-1411"/>
    <s v="Seafoam"/>
    <s v="Queen: 90x102&quot;/60x81&quot;+14&quot;/21x30&quot; (2)"/>
    <n v="417"/>
    <n v="749"/>
    <n v="286"/>
    <x v="2"/>
    <n v="0"/>
    <n v="286"/>
  </r>
  <r>
    <s v="Cotton Flannel 135GSM|Cotton Flannel 135GSM|Cotton Flannel 135GSM"/>
    <s v="CS20-1413"/>
    <s v="Grey/Pink"/>
    <s v="Twin: 68x98&quot;/39x75+12&quot;/21x30&quot;"/>
    <n v="680"/>
    <n v="1049"/>
    <n v="375"/>
    <x v="0"/>
    <n v="0"/>
    <n v="375"/>
  </r>
  <r>
    <s v="Cotton Flannel 135GSM|Cotton Flannel 135GSM|Cotton Flannel 135GSM"/>
    <s v="CS20-1414"/>
    <s v="Grey/Pink"/>
    <s v="Twin XL: 68x102&quot;/39x80+12&quot;/21x30&quot;"/>
    <n v="253"/>
    <n v="441"/>
    <n v="225"/>
    <x v="5"/>
    <n v="0"/>
    <n v="225"/>
  </r>
  <r>
    <s v="Cotton Flannel 135GSM|Cotton Flannel 135GSM|Cotton Flannel 135GSM"/>
    <s v="CS20-1415"/>
    <s v="Grey/Pink"/>
    <s v="Full: 80x98&quot;/55x76+12&quot;/21x 30&quot;(2)"/>
    <n v="522"/>
    <n v="732"/>
    <n v="254"/>
    <x v="1"/>
    <n v="0"/>
    <n v="254"/>
  </r>
  <r>
    <s v="Cotton Flannel 135GSM|Cotton Flannel 135GSM|Cotton Flannel 135GSM"/>
    <s v="CS20-1416"/>
    <s v="Grey/Pink"/>
    <s v="Queen: 90x102&quot;/60x81&quot;+ 14&quot;/21x30&quot; (2)"/>
    <n v="291"/>
    <n v="1129"/>
    <n v="777"/>
    <x v="2"/>
    <n v="0"/>
    <n v="777"/>
  </r>
  <r>
    <s v="Cotton Flannel 135GSM|Cotton Flannel 135GSM|Cotton Flannel 135GSM"/>
    <s v="CS20-0339"/>
    <s v="Aqua"/>
    <s v="Twin: 68&quot;W x 98&quot;L/39&quot;W x 75&quot;L + 12&quot;D/21&quot;W x 30&quot;L"/>
    <n v="420"/>
    <n v="537"/>
    <n v="101"/>
    <x v="0"/>
    <n v="0"/>
    <n v="101"/>
  </r>
  <r>
    <s v="Cotton Flannel 135GSM|Cotton Flannel 135GSM|Cotton Flannel 135GSM"/>
    <s v="CS20-0340"/>
    <s v="Aqua"/>
    <s v="Full: 80&quot;W x 98&quot;L/55&quot;W x 76&quot;L + 12&quot;D/21&quot;W x 30&quot;L (2)"/>
    <n v="437"/>
    <n v="871"/>
    <n v="382"/>
    <x v="1"/>
    <n v="0"/>
    <n v="382"/>
  </r>
  <r>
    <s v="Cotton Flannel 135GSM|Cotton Flannel 135GSM|Cotton Flannel 135GSM"/>
    <s v="CS20-0341"/>
    <s v="Aqua"/>
    <s v="Queen: 90&quot;W x 102&quot;L/60&quot;W x 81&quot;L + 14&quot;D/21&quot;W x 30&quot;L (2)"/>
    <n v="293"/>
    <n v="1485"/>
    <n v="896"/>
    <x v="2"/>
    <n v="0"/>
    <n v="896"/>
  </r>
  <r>
    <s v="Cotton Flannel 135GSM|Cotton Flannel 135GSM|Cotton Flannel 135GSM"/>
    <s v="CS20-0342"/>
    <s v="Aqua"/>
    <s v="King: 108&quot;W x 102&quot;L/78&quot;W x 81&quot;L + 14&quot;D/21&quot;W x 40&quot;L (2)"/>
    <n v="2"/>
    <n v="1328"/>
    <n v="875"/>
    <x v="3"/>
    <n v="0"/>
    <n v="875"/>
  </r>
  <r>
    <s v="Cotton Flannel 135GSM|Cotton Flannel 135GSM|Cotton Flannel 135GSM"/>
    <s v="CS20-0343"/>
    <s v="Aqua"/>
    <s v="Cal King: 108&quot;W x 102&quot;L/72&quot;W x 84&quot;L + 14&quot;D/21&quot;W x 40&quot;L (2)"/>
    <n v="86"/>
    <n v="132"/>
    <n v="39"/>
    <x v="4"/>
    <n v="0"/>
    <n v="39"/>
  </r>
  <r>
    <s v="Cotton Flannel 135GSM|Cotton Flannel 135GSM|Cotton Flannel 135GSM"/>
    <s v="CS20-0384"/>
    <s v="Grey"/>
    <s v="Twin: 68&quot;W x 98&quot;L/39&quot;W x 75&quot;L + 12&quot;D/21&quot;W x 30&quot;L"/>
    <n v="434"/>
    <n v="545"/>
    <n v="39"/>
    <x v="0"/>
    <n v="0"/>
    <n v="39"/>
  </r>
  <r>
    <s v="Cotton Flannel 135GSM|Cotton Flannel 135GSM|Cotton Flannel 135GSM"/>
    <s v="CS20-0385"/>
    <s v="Grey"/>
    <s v="Full: 80&quot;W x 98&quot;L/55&quot;W x 76&quot;L + 12&quot;D/21&quot;W x 30&quot;L (2)"/>
    <n v="597"/>
    <n v="1076"/>
    <n v="388"/>
    <x v="1"/>
    <n v="0"/>
    <n v="388"/>
  </r>
  <r>
    <s v="Cotton Flannel 135GSM|Cotton Flannel 135GSM|Cotton Flannel 135GSM"/>
    <s v="CS20-0386"/>
    <s v="Grey"/>
    <s v="Queen: 90&quot;W x 102&quot;L/60&quot;W x 81&quot;L + 14&quot;D/21&quot;W x 30&quot;L (2)"/>
    <n v="462"/>
    <n v="4117"/>
    <n v="2801"/>
    <x v="2"/>
    <n v="0"/>
    <n v="2801"/>
  </r>
  <r>
    <s v="Cotton Flannel 135GSM|Cotton Flannel 135GSM|Cotton Flannel 135GSM"/>
    <s v="CS20-0387"/>
    <s v="Grey"/>
    <s v="King: 108&quot;W x 102&quot;L/78&quot;W x 81&quot;L + 14&quot;D/21&quot;W x 40&quot;L (2)"/>
    <n v="869"/>
    <n v="1035"/>
    <n v="161"/>
    <x v="3"/>
    <n v="0"/>
    <n v="161"/>
  </r>
  <r>
    <s v="Cotton Flannel 135GSM|Cotton Flannel 135GSM|Cotton Flannel 135GSM"/>
    <s v="CS20-0388"/>
    <s v="Grey"/>
    <s v="Cal King: 108&quot;W x 102&quot;L/72&quot;W x 84&quot;L + 14&quot;D/21&quot;W x 40&quot;L (2)"/>
    <n v="99"/>
    <n v="294"/>
    <n v="169"/>
    <x v="4"/>
    <n v="0"/>
    <n v="169"/>
  </r>
  <r>
    <s v="Cotton Flannel 135GSM|Cotton Flannel 135GSM|Cotton Flannel 135GSM"/>
    <s v="CS20-0354"/>
    <s v="Grey"/>
    <s v="Twin: 68&quot;W x 98&quot;L/39&quot;W x 75&quot;L + 12&quot;D/21&quot;W x 30&quot;L"/>
    <n v="351"/>
    <n v="929"/>
    <n v="436"/>
    <x v="0"/>
    <n v="0"/>
    <n v="436"/>
  </r>
  <r>
    <s v="Cotton Flannel 135GSM|Cotton Flannel 135GSM|Cotton Flannel 135GSM"/>
    <s v="CS20-0355"/>
    <s v="Grey"/>
    <s v="Full: 80&quot;W x 98&quot;L/55&quot;W x 76&quot;L + 12&quot;D/21&quot;W x 30&quot;L (2)"/>
    <n v="521"/>
    <n v="534"/>
    <n v="29"/>
    <x v="1"/>
    <n v="0"/>
    <n v="29"/>
  </r>
  <r>
    <s v="Cotton Flannel 135GSM|Cotton Flannel 135GSM|Cotton Flannel 135GSM"/>
    <s v="CS20-0356"/>
    <s v="Grey"/>
    <s v="Queen: 90&quot;W x 102&quot;L/60&quot;W x 81&quot;L + 14&quot;D/21&quot;W x 30&quot;L (2)"/>
    <n v="659"/>
    <n v="881"/>
    <n v="153"/>
    <x v="2"/>
    <n v="0"/>
    <n v="153"/>
  </r>
  <r>
    <s v="Cotton Flannel 135GSM|Cotton Flannel 135GSM|Cotton Flannel 135GSM"/>
    <s v="CS20-0357"/>
    <s v="Grey"/>
    <s v="King: 108&quot;W x 102&quot;L/78&quot;W x 81&quot;L + 14&quot;D/21&quot;W x 40&quot;L (2)"/>
    <n v="505"/>
    <n v="643"/>
    <n v="121"/>
    <x v="3"/>
    <n v="0"/>
    <n v="121"/>
  </r>
  <r>
    <s v="Cotton Flannel 135GSM|Cotton Flannel 135GSM|Cotton Flannel 135GSM"/>
    <s v="CS20-0358"/>
    <s v="Grey"/>
    <s v="Cal King: 108&quot;W x 102&quot;L/72&quot;W x 84&quot;L + 14&quot;D/21&quot;W x 40&quot;L (2)"/>
    <n v="312"/>
    <n v="396"/>
    <n v="67"/>
    <x v="4"/>
    <n v="0"/>
    <n v="67"/>
  </r>
  <r>
    <s v="Cotton Flannel 135GSM|Cotton Flannel 135GSM|Cotton Flannel 135GSM"/>
    <s v="CS20-0329"/>
    <s v="Grey"/>
    <s v="Twin: 68&quot;W x 98&quot;L/39&quot;W x 75&quot;L + 12&quot;D/21&quot;W x 30&quot;L"/>
    <n v="168"/>
    <n v="426"/>
    <n v="145"/>
    <x v="0"/>
    <n v="0"/>
    <n v="145"/>
  </r>
  <r>
    <s v="Cotton Flannel 135GSM|Cotton Flannel 135GSM|Cotton Flannel 135GSM"/>
    <s v="CS20-0330"/>
    <s v="Grey"/>
    <s v="Full: 80&quot;W x 98&quot;L/55&quot;W x 76&quot;L + 12&quot;D/21&quot;W x 30&quot;L (2)"/>
    <n v="156"/>
    <n v="382"/>
    <n v="157"/>
    <x v="1"/>
    <n v="0"/>
    <n v="157"/>
  </r>
  <r>
    <s v="Cotton Flannel 135GSM|Cotton Flannel 135GSM|Cotton Flannel 135GSM"/>
    <s v="CS20-0331"/>
    <s v="Grey"/>
    <s v="Queen: 90&quot;W x 102&quot;L/60&quot;W x 81&quot;L + 14&quot;D/21&quot;W x 30&quot;L (2)"/>
    <n v="860"/>
    <n v="2523"/>
    <n v="1598"/>
    <x v="2"/>
    <n v="0"/>
    <n v="1598"/>
  </r>
  <r>
    <s v="Cotton Flannel 135GSM|Cotton Flannel 135GSM|Cotton Flannel 135GSM"/>
    <s v="CS20-0332"/>
    <s v="Grey"/>
    <s v="King: 108&quot;W x 102&quot;L/78&quot;W x 81&quot;L + 14&quot;D/21&quot;W x 40&quot;L (2)"/>
    <n v="853"/>
    <n v="878"/>
    <n v="69"/>
    <x v="3"/>
    <n v="0"/>
    <n v="69"/>
  </r>
  <r>
    <s v="Cotton Flannel 135GSM|Cotton Flannel 135GSM|Cotton Flannel 135GSM"/>
    <s v="CS20-0333"/>
    <s v="Grey"/>
    <s v="Cal King: 108&quot;W x 102&quot;L/72&quot;W x 84&quot;L + 14&quot;D/21&quot;W x 40&quot;L (2)"/>
    <n v="209"/>
    <n v="207"/>
    <n v="30"/>
    <x v="4"/>
    <n v="0"/>
    <n v="30"/>
  </r>
  <r>
    <s v="Cotton Flannel 135GSM|Cotton Flannel 135GSM|Cotton Flannel 135GSM"/>
    <s v="CS20-0374"/>
    <s v="Blue"/>
    <s v="Twin: 68&quot;W x 98&quot;L/39&quot;W x 75&quot;L + 12&quot;D/21&quot;W x 30&quot;L"/>
    <n v="591"/>
    <n v="867"/>
    <n v="245"/>
    <x v="0"/>
    <n v="0"/>
    <n v="245"/>
  </r>
  <r>
    <s v="Cotton Flannel 135GSM|Cotton Flannel 135GSM|Cotton Flannel 135GSM"/>
    <s v="CS20-0375"/>
    <s v="Blue"/>
    <s v="Full: 80&quot;W x 98&quot;L/55&quot;W x 76&quot;L + 12&quot;D/21&quot;W x 30&quot;L (2)"/>
    <n v="733"/>
    <n v="632"/>
    <n v="44"/>
    <x v="1"/>
    <n v="0"/>
    <n v="44"/>
  </r>
  <r>
    <s v="Cotton Flannel 135GSM|Cotton Flannel 135GSM|Cotton Flannel 135GSM"/>
    <s v="CS20-0376"/>
    <s v="Blue"/>
    <s v="Queen: 90&quot;W x 102&quot;L/60&quot;W x 81&quot;L + 14&quot;D/21&quot;W x 30&quot;L (2)"/>
    <n v="713"/>
    <n v="1006"/>
    <n v="174"/>
    <x v="2"/>
    <n v="0"/>
    <n v="174"/>
  </r>
  <r>
    <s v="Cotton Flannel 135GSM|Cotton Flannel 135GSM|Cotton Flannel 135GSM"/>
    <s v="CS20-0377"/>
    <s v="Blue"/>
    <s v="King: 108&quot;W x 102&quot;L/78&quot;W x 81&quot;L + 14&quot;D/21&quot;W x 40&quot;L (2)"/>
    <n v="185"/>
    <n v="414"/>
    <n v="252"/>
    <x v="3"/>
    <n v="0"/>
    <n v="252"/>
  </r>
  <r>
    <s v="Cotton Flannel 135GSM|Cotton Flannel 135GSM|Cotton Flannel 135GSM"/>
    <s v="CS20-0378"/>
    <s v="Blue"/>
    <s v="Cal King: 108&quot;W x 102&quot;L/72&quot;W x 84&quot;L + 14&quot;D/21&quot;W x 40&quot;L (2)"/>
    <n v="172"/>
    <n v="198"/>
    <n v="8"/>
    <x v="4"/>
    <n v="0"/>
    <n v="8"/>
  </r>
  <r>
    <s v="Cotton Flannel 135GSM|Cotton Flannel 135GSM|Cotton Flannel 135GSM"/>
    <s v="CS20-0349"/>
    <s v="Blue"/>
    <s v="Twin: 68&quot;W x 98&quot;L/39&quot;W x 75&quot;L + 12&quot;D/21&quot;W x 30&quot;L"/>
    <n v="411"/>
    <n v="642"/>
    <n v="96"/>
    <x v="0"/>
    <n v="0"/>
    <n v="96"/>
  </r>
  <r>
    <s v="Cotton Flannel 135GSM|Cotton Flannel 135GSM|Cotton Flannel 135GSM"/>
    <s v="CS20-0350"/>
    <s v="Blue"/>
    <s v="Full: 80&quot;W x 98&quot;L/55&quot;W x 76&quot;L + 12&quot;D/21&quot;W x 30&quot;L (2)"/>
    <n v="547"/>
    <n v="577"/>
    <n v="36"/>
    <x v="1"/>
    <n v="0"/>
    <n v="36"/>
  </r>
  <r>
    <s v="Cotton Flannel 135GSM|Cotton Flannel 135GSM|Cotton Flannel 135GSM"/>
    <s v="CS20-0351"/>
    <s v="Blue"/>
    <s v="Queen: 90&quot;W x 102&quot;L/60&quot;W x 81&quot;L + 14&quot;D/21&quot;W x 30&quot;L (2)"/>
    <n v="669"/>
    <n v="1307"/>
    <n v="490"/>
    <x v="2"/>
    <n v="0"/>
    <n v="490"/>
  </r>
  <r>
    <s v="Cotton Flannel 135GSM|Cotton Flannel 135GSM|Cotton Flannel 135GSM"/>
    <s v="CS20-0352"/>
    <s v="Blue"/>
    <s v="King: 108&quot;W x 102&quot;L/78&quot;W x 81&quot;L + 14&quot;D/21&quot;W x 40&quot;L (2)"/>
    <n v="395"/>
    <n v="446"/>
    <n v="22"/>
    <x v="3"/>
    <n v="0"/>
    <n v="22"/>
  </r>
  <r>
    <s v="Cotton Flannel 135GSM|Cotton Flannel 135GSM|Cotton Flannel 135GSM"/>
    <s v="CS20-0353"/>
    <s v="Blue"/>
    <s v="Cal King: 108&quot;W x 102&quot;L/72&quot;W x 84&quot;L + 14&quot;D/21&quot;W x 40&quot;L (2)"/>
    <n v="79"/>
    <n v="179"/>
    <n v="93"/>
    <x v="4"/>
    <n v="0"/>
    <n v="93"/>
  </r>
  <r>
    <m/>
    <m/>
    <m/>
    <m/>
    <m/>
    <m/>
    <m/>
    <x v="6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s v="Cotton Flannel 135GSM|Cotton Flannel 135GSM|Cotton Flannel 135GSM"/>
    <s v="CS20-0359"/>
    <s v="Grey/Red"/>
    <s v="Twin: 68&quot;W x 98&quot;L/39&quot;W x 75&quot;L + 12&quot;D/21&quot;W x 30&quot;L"/>
    <n v="166"/>
    <n v="248"/>
    <n v="67"/>
    <x v="0"/>
    <n v="0"/>
    <n v="67"/>
  </r>
  <r>
    <s v="Cotton Flannel 135GSM|Cotton Flannel 135GSM|Cotton Flannel 135GSM"/>
    <s v="CS20-0360"/>
    <s v="Grey/Red"/>
    <s v="Full: 80&quot;W x 98&quot;L/55&quot;W x 76&quot;L + 12&quot;D/21&quot;W x 30&quot;L (2)"/>
    <n v="249"/>
    <n v="269"/>
    <n v="16"/>
    <x v="1"/>
    <n v="0"/>
    <n v="16"/>
  </r>
  <r>
    <s v="Cotton Flannel 135GSM|Cotton Flannel 135GSM|Cotton Flannel 135GSM"/>
    <s v="CS20-0361"/>
    <s v="Grey/Red"/>
    <s v="Queen: 90&quot;W x 102&quot;L/60&quot;W x 81&quot;L + 14&quot;D/21&quot;W x 30&quot;L (2)"/>
    <n v="462"/>
    <n v="1099"/>
    <n v="616"/>
    <x v="2"/>
    <n v="0"/>
    <n v="616"/>
  </r>
  <r>
    <s v="Cotton Flannel 135GSM|Cotton Flannel 135GSM|Cotton Flannel 135GSM"/>
    <s v="CS20-0362"/>
    <s v="Grey/Red"/>
    <s v="King: 108&quot;W x 102&quot;L/78&quot;W x 81&quot;L + 14&quot;D/21&quot;W x 40&quot;L (2)"/>
    <n v="4"/>
    <n v="1395"/>
    <n v="961"/>
    <x v="3"/>
    <n v="0"/>
    <n v="961"/>
  </r>
  <r>
    <s v="Cotton Flannel 135GSM|Cotton Flannel 135GSM|Cotton Flannel 135GSM"/>
    <s v="CS20-0363"/>
    <s v="Grey/Red"/>
    <s v="Cal King: 108&quot;W x 102&quot;L/72&quot;W x 84&quot;L + 14&quot;D/21&quot;W x 40&quot;L (2)"/>
    <n v="237"/>
    <n v="252"/>
    <n v="8"/>
    <x v="4"/>
    <n v="0"/>
    <n v="8"/>
  </r>
  <r>
    <s v="Cotton Flannel 135GSM|Cotton Flannel 135GSM|Cotton Flannel 135GSM"/>
    <s v="CS20-1078"/>
    <s v="Red Plaids"/>
    <s v="Twin: 68&quot;W x 98&quot;L/39&quot;W x 75&quot;L + 12&quot;D/21&quot;W x 30&quot;L"/>
    <n v="200"/>
    <n v="1853"/>
    <n v="1323"/>
    <x v="0"/>
    <n v="448"/>
    <n v="1771"/>
  </r>
  <r>
    <s v="Cotton Flannel 135GSM|Cotton Flannel 135GSM|Cotton Flannel 135GSM"/>
    <s v="CS20-1079"/>
    <s v="Red Plaids"/>
    <s v="Queen: 90&quot;W x 102&quot;L/60&quot;W x 81&quot;L + 14&quot;D/21&quot;W x 30&quot;L (2)"/>
    <n v="436"/>
    <n v="3272"/>
    <n v="2260"/>
    <x v="2"/>
    <n v="1256"/>
    <n v="3516"/>
  </r>
  <r>
    <s v="Cotton Flannel 135GSM|Cotton Flannel 135GSM|Cotton Flannel 135GSM"/>
    <s v="CS20-1080"/>
    <s v="Red Plaids"/>
    <s v="King: 108&quot;W x 102&quot;L/78&quot;W x 81&quot;L + 14&quot;D/21&quot;W x 40&quot;L (2)"/>
    <n v="184"/>
    <n v="3559"/>
    <n v="2562"/>
    <x v="3"/>
    <n v="1000"/>
    <n v="3562"/>
  </r>
  <r>
    <s v="Cotton Flannel 135GSM|Cotton Flannel 135GSM|Cotton Flannel 135GSM"/>
    <s v="CS20-1597"/>
    <s v="Red Plaids"/>
    <s v="Full: 80x98&quot;/55x76+12&quot;/21x30&quot;(2)"/>
    <n v="671"/>
    <n v="1345"/>
    <n v="624"/>
    <x v="1"/>
    <n v="176"/>
    <n v="800"/>
  </r>
  <r>
    <s v="Cotton Flannel 135GSM|Cotton Flannel 135GSM|Cotton Flannel 135GSM"/>
    <s v="CS20-1598"/>
    <s v="Red Plaids"/>
    <s v="Cal-King: 108x102&quot;/72x84+14&quot;/21x40&quot;(2)"/>
    <n v="370"/>
    <n v="614"/>
    <n v="246"/>
    <x v="4"/>
    <n v="88"/>
    <n v="334"/>
  </r>
  <r>
    <s v="Cotton Flannel 135GSM|Cotton Flannel 135GSM|Cotton Flannel 135GSM"/>
    <s v="CS20-0394"/>
    <s v="Blue"/>
    <s v="Twin: 68&quot;W x 98&quot;L/39&quot;W x 75&quot;L + 12&quot;D/21&quot;W x 30&quot;L"/>
    <n v="388"/>
    <n v="727"/>
    <n v="260"/>
    <x v="0"/>
    <n v="0"/>
    <n v="260"/>
  </r>
  <r>
    <s v="Cotton Flannel 135GSM|Cotton Flannel 135GSM|Cotton Flannel 135GSM"/>
    <s v="CS20-0395"/>
    <s v="Blue"/>
    <s v="Full: 80&quot;W x 98&quot;L/55&quot;W x 76&quot;L + 12&quot;D/21&quot;W x 30&quot;L (2)"/>
    <n v="546"/>
    <n v="950"/>
    <n v="337"/>
    <x v="1"/>
    <n v="0"/>
    <n v="337"/>
  </r>
  <r>
    <s v="Cotton Flannel 135GSM|Cotton Flannel 135GSM|Cotton Flannel 135GSM"/>
    <s v="CS20-0396"/>
    <s v="Blue"/>
    <s v="Queen: 90&quot;W x 102&quot;L/60&quot;W x 81&quot;L + 14&quot;D/21&quot;W x 30&quot;L (2)"/>
    <n v="661"/>
    <n v="1670"/>
    <n v="936"/>
    <x v="2"/>
    <n v="0"/>
    <n v="936"/>
  </r>
  <r>
    <s v="Cotton Flannel 135GSM|Cotton Flannel 135GSM|Cotton Flannel 135GSM"/>
    <s v="CS20-0397"/>
    <s v="Blue"/>
    <s v="King: 108&quot;W x 102&quot;L/78&quot;W x 81&quot;L + 14&quot;D/21&quot;W x 40&quot;L (2)"/>
    <n v="205"/>
    <n v="299"/>
    <n v="69"/>
    <x v="3"/>
    <n v="0"/>
    <n v="69"/>
  </r>
  <r>
    <s v="Cotton Flannel 135GSM|Cotton Flannel 135GSM|Cotton Flannel 135GSM"/>
    <s v="CS20-0398"/>
    <s v="Blue"/>
    <s v="Cal King: 108&quot;W x 102&quot;L/72&quot;W x 84&quot;L + 14&quot;D/21&quot;W x 40&quot;L (2)"/>
    <n v="101"/>
    <n v="189"/>
    <n v="75"/>
    <x v="4"/>
    <n v="0"/>
    <n v="75"/>
  </r>
  <r>
    <s v="Cotton Flannel 135GSM|Cotton Flannel 135GSM|Cotton Flannel 135GSM"/>
    <s v="CS20-1393"/>
    <s v="Multi"/>
    <s v="Twin: 68x98&quot;/39x75+12&quot;/21x30&quot;"/>
    <n v="56"/>
    <n v="2332"/>
    <n v="1591"/>
    <x v="0"/>
    <n v="568"/>
    <n v="2159"/>
  </r>
  <r>
    <s v="Cotton Flannel 135GSM|Cotton Flannel 135GSM|Cotton Flannel 135GSM"/>
    <s v="CS20-1394"/>
    <s v="Multi"/>
    <s v="Twin XL: 68x102&quot;/39x80+12&quot;/21x30&quot;"/>
    <n v="2"/>
    <n v="1104"/>
    <n v="750"/>
    <x v="5"/>
    <n v="312"/>
    <n v="1062"/>
  </r>
  <r>
    <s v="Cotton Flannel 135GSM|Cotton Flannel 135GSM|Cotton Flannel 135GSM"/>
    <s v="CS20-1395"/>
    <s v="Multi"/>
    <s v="Full: 80x98&quot;/55x76+12&quot;/21x30&quot;(2)"/>
    <n v="164"/>
    <n v="1385"/>
    <n v="911"/>
    <x v="1"/>
    <n v="168"/>
    <n v="1079"/>
  </r>
  <r>
    <s v="Cotton Flannel 135GSM|Cotton Flannel 135GSM|Cotton Flannel 135GSM"/>
    <s v="CS20-1396"/>
    <s v="Multi"/>
    <s v="Queen: 90x102&quot;/60x81&quot;+ 14&quot;/21x30&quot; (2)"/>
    <n v="10"/>
    <n v="1375"/>
    <n v="946"/>
    <x v="2"/>
    <n v="432"/>
    <n v="1378"/>
  </r>
  <r>
    <s v="Cotton Flannel 135GSM|Cotton Flannel 135GSM|Cotton Flannel 135GSM"/>
    <s v="CS20-1397"/>
    <s v="Multi"/>
    <s v="King: 108x102&quot;/78x81+14&quot;/21x40&quot;(2)"/>
    <n v="2"/>
    <n v="811"/>
    <n v="521"/>
    <x v="3"/>
    <n v="80"/>
    <n v="601"/>
  </r>
  <r>
    <s v="Cotton Flannel 135GSM|Cotton Flannel 135GSM|Cotton Flannel 135GSM"/>
    <s v="CS20-0369"/>
    <s v="Grey"/>
    <s v="Twin: 68&quot;W x 98&quot;L/39&quot;W x 75&quot;L + 12&quot;D/21&quot;W x 30&quot;L"/>
    <n v="128"/>
    <n v="545"/>
    <n v="356"/>
    <x v="0"/>
    <n v="0"/>
    <n v="356"/>
  </r>
  <r>
    <s v="Cotton Flannel 135GSM|Cotton Flannel 135GSM|Cotton Flannel 135GSM"/>
    <s v="CS20-0370"/>
    <s v="Grey"/>
    <s v="Full: 80&quot;W x 98&quot;L/55&quot;W x 76&quot;L + 12&quot;D/21&quot;W x 30&quot;L (4)"/>
    <n v="469"/>
    <n v="583"/>
    <n v="116"/>
    <x v="1"/>
    <n v="0"/>
    <n v="116"/>
  </r>
  <r>
    <s v="Cotton Flannel 135GSM|Cotton Flannel 135GSM|Cotton Flannel 135GSM"/>
    <s v="CS20-0371"/>
    <s v="Grey"/>
    <s v="Queen: 90&quot;W x 102&quot;L/60&quot;W x 81&quot;L + 14&quot;D/21&quot;W x 30&quot;L (2)"/>
    <n v="703"/>
    <n v="841"/>
    <n v="145"/>
    <x v="2"/>
    <n v="0"/>
    <n v="145"/>
  </r>
  <r>
    <s v="Cotton Flannel 135GSM|Cotton Flannel 135GSM|Cotton Flannel 135GSM"/>
    <s v="CS20-0372"/>
    <s v="Grey"/>
    <s v="King: 108&quot;W x 102&quot;L/78&quot;W x 81&quot;L + 14&quot;D/21&quot;W x 40&quot;L (2)"/>
    <n v="580"/>
    <n v="836"/>
    <n v="168"/>
    <x v="3"/>
    <n v="0"/>
    <n v="168"/>
  </r>
  <r>
    <s v="Cotton Flannel 135GSM|Cotton Flannel 135GSM|Cotton Flannel 135GSM"/>
    <s v="CS20-0373"/>
    <s v="Grey"/>
    <s v="Cal King: 108&quot;W x 102&quot;L/72&quot;W x 84&quot;L + 14&quot;D/21&quot;W x 40&quot;L (2)"/>
    <n v="298"/>
    <n v="762"/>
    <n v="380"/>
    <x v="4"/>
    <n v="0"/>
    <n v="380"/>
  </r>
  <r>
    <s v="Cotton Flannel 135GSM|Cotton Flannel 135GSM|Cotton Flannel 135GSM"/>
    <s v="CS20-1081"/>
    <s v="Green Plaids"/>
    <s v="Twin: 68&quot;W x 98&quot;L/39&quot;W x 75&quot;L + 12&quot;D/21&quot;W x 30&quot;L"/>
    <n v="366"/>
    <n v="583"/>
    <n v="157"/>
    <x v="0"/>
    <n v="64"/>
    <n v="221"/>
  </r>
  <r>
    <s v="Cotton Flannel 135GSM|Cotton Flannel 135GSM|Cotton Flannel 135GSM"/>
    <s v="CS20-1082"/>
    <s v="Green Plaids"/>
    <s v="Queen: 90&quot;W x 102&quot;L/60&quot;W x 81&quot;L + 14&quot;D/21&quot;W x 30&quot;L (2)"/>
    <n v="697"/>
    <n v="1655"/>
    <n v="855"/>
    <x v="2"/>
    <n v="256"/>
    <n v="1111"/>
  </r>
  <r>
    <s v="Cotton Flannel 135GSM|Cotton Flannel 135GSM|Cotton Flannel 135GSM"/>
    <s v="CS20-1083"/>
    <s v="Green Plaids"/>
    <s v="King: 108&quot;W x 102&quot;L/78&quot;W x 81&quot;L + 14&quot;D/21&quot;W x 40&quot;L (2)"/>
    <n v="153"/>
    <n v="807"/>
    <n v="555"/>
    <x v="3"/>
    <n v="144"/>
    <n v="699"/>
  </r>
  <r>
    <s v="Cotton Flannel 135GSM|Cotton Flannel 135GSM|Cotton Flannel 135GSM"/>
    <s v="CS20-1599"/>
    <s v="Green Plaids"/>
    <s v="Full: 80x98&quot;/55x76+12&quot;/21x30&quot;(2)"/>
    <n v="490"/>
    <n v="545"/>
    <n v="39"/>
    <x v="1"/>
    <n v="48"/>
    <n v="87"/>
  </r>
  <r>
    <s v="Cotton Flannel 135GSM|Cotton Flannel 135GSM|Cotton Flannel 135GSM"/>
    <s v="CS20-1600"/>
    <s v="Green Plaids"/>
    <s v="Cal-King: 108x102&quot;/72x84+14&quot;/21x40&quot;(2)"/>
    <n v="214"/>
    <n v="278"/>
    <n v="59"/>
    <x v="4"/>
    <n v="32"/>
    <n v="91"/>
  </r>
  <r>
    <s v="Cotton Flannel 135GSM|Cotton Flannel 135GSM|Cotton Flannel 135GSM"/>
    <s v="CS20-1084"/>
    <s v="Blue Plaids"/>
    <s v="Twin: 68&quot;W x 98&quot;L/39&quot;W x 75&quot;L + 12&quot;D/21&quot;W x 30&quot;L"/>
    <n v="448"/>
    <n v="1011"/>
    <n v="380"/>
    <x v="0"/>
    <n v="144"/>
    <n v="524"/>
  </r>
  <r>
    <s v="Cotton Flannel 135GSM|Cotton Flannel 135GSM|Cotton Flannel 135GSM"/>
    <s v="CS20-1085"/>
    <s v="Blue Plaids"/>
    <s v="Queen: 90&quot;W x 102&quot;L/60&quot;W x 81&quot;L + 14&quot;D/21&quot;W x 30&quot;L (2)"/>
    <n v="583"/>
    <n v="1299"/>
    <n v="565"/>
    <x v="2"/>
    <n v="248"/>
    <n v="813"/>
  </r>
  <r>
    <s v="Cotton Flannel 135GSM|Cotton Flannel 135GSM|Cotton Flannel 135GSM"/>
    <s v="CS20-1086"/>
    <s v="Blue Plaids"/>
    <s v="King: 108&quot;W x 102&quot;L/78&quot;W x 81&quot;L + 14&quot;D/21&quot;W x 40&quot;L (2)"/>
    <n v="4"/>
    <n v="1410"/>
    <n v="958"/>
    <x v="3"/>
    <n v="296"/>
    <n v="1254"/>
  </r>
  <r>
    <s v="Cotton Flannel 135GSM|Cotton Flannel 135GSM|Cotton Flannel 135GSM"/>
    <s v="CS20-1601"/>
    <s v="Blue Plaids"/>
    <s v="Full: 80x98&quot;/55x76+12&quot;/21x30&quot;(2)"/>
    <n v="496"/>
    <n v="881"/>
    <n v="324"/>
    <x v="1"/>
    <n v="80"/>
    <n v="404"/>
  </r>
  <r>
    <s v="Cotton Flannel 135GSM|Cotton Flannel 135GSM|Cotton Flannel 135GSM"/>
    <s v="CS20-1602"/>
    <s v="Blue Plaids"/>
    <s v="Cal-King: 108x102&quot;/72x84+14&quot;/21x40&quot;(2)"/>
    <n v="239"/>
    <n v="680"/>
    <n v="414"/>
    <x v="4"/>
    <n v="40"/>
    <n v="454"/>
  </r>
  <r>
    <s v="Cotton Flannel 135GSM|Cotton Flannel 135GSM|Cotton Flannel 135GSM"/>
    <s v="CS20-0957"/>
    <s v="Aqua"/>
    <s v="Twin: 68&quot;W x 98&quot;L/39&quot;W x 75&quot;L + 12&quot;D/21&quot;W x 30&quot;L"/>
    <n v="532"/>
    <n v="724"/>
    <n v="155"/>
    <x v="0"/>
    <n v="0"/>
    <n v="155"/>
  </r>
  <r>
    <s v="Cotton Flannel 135GSM|Cotton Flannel 135GSM|Cotton Flannel 135GSM"/>
    <s v="CS20-0958"/>
    <s v="Aqua"/>
    <s v="Full: 80&quot;W x 98&quot;L/55&quot;W x 76&quot;L + 12&quot;D/21&quot;W x 30&quot;L(2)"/>
    <n v="243"/>
    <n v="630"/>
    <n v="333"/>
    <x v="1"/>
    <n v="0"/>
    <n v="333"/>
  </r>
  <r>
    <s v="Cotton Flannel 135GSM|Cotton Flannel 135GSM|Cotton Flannel 135GSM"/>
    <s v="CS20-0959"/>
    <s v="Aqua"/>
    <s v="Queen: 90&quot;W x 102&quot;L/60&quot;W x 81&quot;L + 14&quot;D/21&quot;W x 30&quot;L(2)"/>
    <n v="739"/>
    <n v="1763"/>
    <n v="818"/>
    <x v="2"/>
    <n v="0"/>
    <n v="818"/>
  </r>
  <r>
    <s v="Cotton Flannel 135GSM|Cotton Flannel 135GSM|Cotton Flannel 135GSM"/>
    <s v="CS20-0960"/>
    <s v="Aqua"/>
    <s v="King: 108&quot;W x 102&quot;L/78&quot;W x 81&quot;L + 14&quot;D/21&quot;W x 40&quot;L(2)"/>
    <n v="542"/>
    <n v="1021"/>
    <n v="441"/>
    <x v="3"/>
    <n v="0"/>
    <n v="441"/>
  </r>
  <r>
    <s v="Cotton Flannel 135GSM|Cotton Flannel 135GSM|Cotton Flannel 135GSM"/>
    <s v="CS20-0961"/>
    <s v="Aqua"/>
    <s v="Cal King: 108&quot;W x 102&quot;L/72&quot;W x 84&quot;L + 14&quot;D/21&quot;W x 40&quot;L (2)"/>
    <n v="34"/>
    <n v="160"/>
    <n v="105"/>
    <x v="4"/>
    <n v="0"/>
    <n v="105"/>
  </r>
  <r>
    <s v="Cotton Flannel 135GSM|Cotton Flannel 135GSM|Cotton Flannel 135GSM"/>
    <s v="CS20-0389"/>
    <s v="Tan"/>
    <s v="Twin: 68&quot;W x 98&quot;L/39&quot;W x 75&quot;L + 12&quot;D/21&quot;W x 30&quot;L"/>
    <n v="111"/>
    <n v="281"/>
    <n v="102"/>
    <x v="0"/>
    <n v="0"/>
    <n v="102"/>
  </r>
  <r>
    <s v="Cotton Flannel 135GSM|Cotton Flannel 135GSM|Cotton Flannel 135GSM"/>
    <s v="CS20-0390"/>
    <s v="Tan"/>
    <s v="Full: 80&quot;W x 98&quot;L/55&quot;W x 76&quot;L + 12&quot;D/21&quot;W x 30&quot;L (2)"/>
    <n v="284"/>
    <n v="353"/>
    <n v="41"/>
    <x v="1"/>
    <n v="0"/>
    <n v="41"/>
  </r>
  <r>
    <s v="Cotton Flannel 135GSM|Cotton Flannel 135GSM|Cotton Flannel 135GSM"/>
    <s v="CS20-0391"/>
    <s v="Tan"/>
    <s v="Queen: 90&quot;W x 102&quot;L/60&quot;W x 81&quot;L + 14&quot;D/21&quot;W x 30&quot;L (2)"/>
    <n v="526"/>
    <n v="1028"/>
    <n v="444"/>
    <x v="2"/>
    <n v="0"/>
    <n v="444"/>
  </r>
  <r>
    <s v="Cotton Flannel 135GSM|Cotton Flannel 135GSM|Cotton Flannel 135GSM"/>
    <s v="CS20-0392"/>
    <s v="Tan"/>
    <s v="King: 108&quot;W x 102&quot;L/78&quot;W x 81&quot;L + 14&quot;D/21&quot;W x 40&quot;L (2)"/>
    <n v="105"/>
    <n v="744"/>
    <n v="488"/>
    <x v="3"/>
    <n v="0"/>
    <n v="488"/>
  </r>
  <r>
    <s v="Cotton Flannel 135GSM|Cotton Flannel 135GSM|Cotton Flannel 135GSM"/>
    <s v="CS20-0393"/>
    <s v="Tan"/>
    <s v="Cal King: 108&quot;W x 102&quot;L/72&quot;W x 84&quot;L + 14&quot;D/21&quot;W x 40&quot;L (2)"/>
    <n v="33"/>
    <n v="285"/>
    <n v="184"/>
    <x v="4"/>
    <n v="0"/>
    <n v="184"/>
  </r>
  <r>
    <s v="Cotton Flannel 135GSM|Cotton Flannel 135GSM|Cotton Flannel 135GSM"/>
    <s v="CS20-1398"/>
    <s v="Black"/>
    <s v="Twin: 68x98&quot;/39x75+12&quot;/21x30&quot;"/>
    <n v="299"/>
    <n v="591"/>
    <n v="222"/>
    <x v="0"/>
    <n v="0"/>
    <n v="222"/>
  </r>
  <r>
    <s v="Cotton Flannel 135GSM|Cotton Flannel 135GSM|Cotton Flannel 135GSM"/>
    <s v="CS20-1399"/>
    <s v="Black"/>
    <s v="Twin XL: 68x102&quot;/39x80+12&quot;/21x30&quot;"/>
    <n v="364"/>
    <n v="283"/>
    <n v="33"/>
    <x v="5"/>
    <n v="0"/>
    <n v="33"/>
  </r>
  <r>
    <s v="Cotton Flannel 135GSM|Cotton Flannel 135GSM|Cotton Flannel 135GSM"/>
    <s v="CS20-1400"/>
    <s v="Black"/>
    <s v="Full: 80x98&quot;/55x76+12&quot;/21x 30&quot;(2)"/>
    <n v="594"/>
    <n v="309"/>
    <n v="33"/>
    <x v="1"/>
    <n v="0"/>
    <n v="33"/>
  </r>
  <r>
    <s v="Cotton Flannel 135GSM|Cotton Flannel 135GSM|Cotton Flannel 135GSM"/>
    <s v="CS20-1401"/>
    <s v="Black"/>
    <s v="Queen: 90x102&quot;/60x81&quot;+ 14&quot;/21x30&quot; (2)"/>
    <n v="3"/>
    <n v="986"/>
    <n v="662"/>
    <x v="2"/>
    <n v="0"/>
    <n v="662"/>
  </r>
  <r>
    <s v="Cotton Flannel 135GSM|Cotton Flannel 135GSM|Cotton Flannel 135GSM"/>
    <s v="CS20-1402"/>
    <s v="Black"/>
    <s v="King: 108x102&quot;/78x81+14&quot;/21x40&quot;(2)"/>
    <n v="141"/>
    <n v="448"/>
    <n v="233"/>
    <x v="3"/>
    <n v="0"/>
    <n v="233"/>
  </r>
  <r>
    <s v="Cotton Flannel 135GSM|Cotton Flannel 135GSM|Cotton Flannel 135GSM"/>
    <s v="CS20-1403"/>
    <s v="Blue"/>
    <s v="Twin: 68x98&quot;/39x75+12&quot;/21x30&quot;"/>
    <n v="238"/>
    <n v="753"/>
    <n v="440"/>
    <x v="0"/>
    <n v="0"/>
    <n v="440"/>
  </r>
  <r>
    <s v="Cotton Flannel 135GSM|Cotton Flannel 135GSM|Cotton Flannel 135GSM"/>
    <s v="CS20-1404"/>
    <s v="Blue"/>
    <s v="Twin XL: 68x102&quot;/39x80+12&quot;/21x30&quot;"/>
    <n v="4"/>
    <n v="955"/>
    <n v="735"/>
    <x v="5"/>
    <n v="0"/>
    <n v="735"/>
  </r>
  <r>
    <s v="Cotton Flannel 135GSM|Cotton Flannel 135GSM|Cotton Flannel 135GSM"/>
    <s v="CS20-1405"/>
    <s v="Blue"/>
    <s v="Full: 80x98&quot;/55x76+12&quot;/21x 30&quot;(2)"/>
    <n v="514"/>
    <n v="271"/>
    <n v="25"/>
    <x v="1"/>
    <n v="0"/>
    <n v="25"/>
  </r>
  <r>
    <s v="Cotton Flannel 135GSM|Cotton Flannel 135GSM|Cotton Flannel 135GSM"/>
    <s v="CS20-1406"/>
    <s v="Blue"/>
    <s v="Queen: 90x102&quot;/60x81&quot;+ 14&quot;/21x30&quot; (2)"/>
    <n v="230"/>
    <n v="567"/>
    <n v="299"/>
    <x v="2"/>
    <n v="0"/>
    <n v="299"/>
  </r>
  <r>
    <s v="Cotton Flannel 135GSM|Cotton Flannel 135GSM|Cotton Flannel 135GSM"/>
    <s v="CS20-1407"/>
    <s v="Blue"/>
    <s v="King: 108x102&quot;/78x81+14&quot;/21x40&quot;(2)"/>
    <n v="136"/>
    <n v="504"/>
    <n v="318"/>
    <x v="3"/>
    <n v="0"/>
    <n v="318"/>
  </r>
  <r>
    <s v="Cotton Flannel 135GSM|Cotton Flannel 135GSM|Cotton Flannel 135GSM"/>
    <s v="CS20-1408"/>
    <s v="Seafoam"/>
    <s v="Twin: 68x98&quot;/39x75+12&quot;/21x30&quot;"/>
    <n v="224"/>
    <n v="758"/>
    <n v="586"/>
    <x v="0"/>
    <n v="0"/>
    <n v="586"/>
  </r>
  <r>
    <s v="Cotton Flannel 135GSM|Cotton Flannel 135GSM|Cotton Flannel 135GSM"/>
    <s v="CS20-1409"/>
    <s v="Seafoam"/>
    <s v="Twin XL: 68x102&quot;/39x80+12&quot;/21x30&quot;"/>
    <n v="185"/>
    <n v="569"/>
    <n v="345"/>
    <x v="5"/>
    <n v="0"/>
    <n v="345"/>
  </r>
  <r>
    <s v="Cotton Flannel 135GSM|Cotton Flannel 135GSM|Cotton Flannel 135GSM"/>
    <s v="CS20-1410"/>
    <s v="Seafoam"/>
    <s v="Full: 80x98&quot;/55x76+12&quot;/21x 30&quot;(2)"/>
    <n v="276"/>
    <n v="318"/>
    <n v="22"/>
    <x v="1"/>
    <n v="0"/>
    <n v="22"/>
  </r>
  <r>
    <s v="Cotton Flannel 135GSM|Cotton Flannel 135GSM|Cotton Flannel 135GSM"/>
    <s v="CS20-1411"/>
    <s v="Seafoam"/>
    <s v="Queen: 90x102&quot;/60x81&quot;+14&quot;/21x30&quot; (2)"/>
    <n v="417"/>
    <n v="749"/>
    <n v="286"/>
    <x v="2"/>
    <n v="0"/>
    <n v="286"/>
  </r>
  <r>
    <s v="Cotton Flannel 135GSM|Cotton Flannel 135GSM|Cotton Flannel 135GSM"/>
    <s v="CS20-1413"/>
    <s v="Grey/Pink"/>
    <s v="Twin: 68x98&quot;/39x75+12&quot;/21x30&quot;"/>
    <n v="680"/>
    <n v="1049"/>
    <n v="375"/>
    <x v="0"/>
    <n v="0"/>
    <n v="375"/>
  </r>
  <r>
    <s v="Cotton Flannel 135GSM|Cotton Flannel 135GSM|Cotton Flannel 135GSM"/>
    <s v="CS20-1414"/>
    <s v="Grey/Pink"/>
    <s v="Twin XL: 68x102&quot;/39x80+12&quot;/21x30&quot;"/>
    <n v="253"/>
    <n v="441"/>
    <n v="225"/>
    <x v="5"/>
    <n v="0"/>
    <n v="225"/>
  </r>
  <r>
    <s v="Cotton Flannel 135GSM|Cotton Flannel 135GSM|Cotton Flannel 135GSM"/>
    <s v="CS20-1415"/>
    <s v="Grey/Pink"/>
    <s v="Full: 80x98&quot;/55x76+12&quot;/21x 30&quot;(2)"/>
    <n v="522"/>
    <n v="732"/>
    <n v="254"/>
    <x v="1"/>
    <n v="0"/>
    <n v="254"/>
  </r>
  <r>
    <s v="Cotton Flannel 135GSM|Cotton Flannel 135GSM|Cotton Flannel 135GSM"/>
    <s v="CS20-1416"/>
    <s v="Grey/Pink"/>
    <s v="Queen: 90x102&quot;/60x81&quot;+ 14&quot;/21x30&quot; (2)"/>
    <n v="291"/>
    <n v="1129"/>
    <n v="777"/>
    <x v="2"/>
    <n v="0"/>
    <n v="777"/>
  </r>
  <r>
    <s v="Cotton Flannel 135GSM|Cotton Flannel 135GSM|Cotton Flannel 135GSM"/>
    <s v="CS20-0339"/>
    <s v="Aqua"/>
    <s v="Twin: 68&quot;W x 98&quot;L/39&quot;W x 75&quot;L + 12&quot;D/21&quot;W x 30&quot;L"/>
    <n v="420"/>
    <n v="537"/>
    <n v="101"/>
    <x v="0"/>
    <n v="0"/>
    <n v="101"/>
  </r>
  <r>
    <s v="Cotton Flannel 135GSM|Cotton Flannel 135GSM|Cotton Flannel 135GSM"/>
    <s v="CS20-0340"/>
    <s v="Aqua"/>
    <s v="Full: 80&quot;W x 98&quot;L/55&quot;W x 76&quot;L + 12&quot;D/21&quot;W x 30&quot;L (2)"/>
    <n v="437"/>
    <n v="871"/>
    <n v="382"/>
    <x v="1"/>
    <n v="0"/>
    <n v="382"/>
  </r>
  <r>
    <s v="Cotton Flannel 135GSM|Cotton Flannel 135GSM|Cotton Flannel 135GSM"/>
    <s v="CS20-0341"/>
    <s v="Aqua"/>
    <s v="Queen: 90&quot;W x 102&quot;L/60&quot;W x 81&quot;L + 14&quot;D/21&quot;W x 30&quot;L (2)"/>
    <n v="293"/>
    <n v="1485"/>
    <n v="896"/>
    <x v="2"/>
    <n v="0"/>
    <n v="896"/>
  </r>
  <r>
    <s v="Cotton Flannel 135GSM|Cotton Flannel 135GSM|Cotton Flannel 135GSM"/>
    <s v="CS20-0342"/>
    <s v="Aqua"/>
    <s v="King: 108&quot;W x 102&quot;L/78&quot;W x 81&quot;L + 14&quot;D/21&quot;W x 40&quot;L (2)"/>
    <n v="2"/>
    <n v="1328"/>
    <n v="875"/>
    <x v="3"/>
    <n v="0"/>
    <n v="875"/>
  </r>
  <r>
    <s v="Cotton Flannel 135GSM|Cotton Flannel 135GSM|Cotton Flannel 135GSM"/>
    <s v="CS20-0343"/>
    <s v="Aqua"/>
    <s v="Cal King: 108&quot;W x 102&quot;L/72&quot;W x 84&quot;L + 14&quot;D/21&quot;W x 40&quot;L (2)"/>
    <n v="86"/>
    <n v="132"/>
    <n v="39"/>
    <x v="4"/>
    <n v="0"/>
    <n v="39"/>
  </r>
  <r>
    <s v="Cotton Flannel 135GSM|Cotton Flannel 135GSM|Cotton Flannel 135GSM"/>
    <s v="CS20-0384"/>
    <s v="Grey"/>
    <s v="Twin: 68&quot;W x 98&quot;L/39&quot;W x 75&quot;L + 12&quot;D/21&quot;W x 30&quot;L"/>
    <n v="434"/>
    <n v="545"/>
    <n v="39"/>
    <x v="0"/>
    <n v="0"/>
    <n v="39"/>
  </r>
  <r>
    <s v="Cotton Flannel 135GSM|Cotton Flannel 135GSM|Cotton Flannel 135GSM"/>
    <s v="CS20-0385"/>
    <s v="Grey"/>
    <s v="Full: 80&quot;W x 98&quot;L/55&quot;W x 76&quot;L + 12&quot;D/21&quot;W x 30&quot;L (2)"/>
    <n v="597"/>
    <n v="1076"/>
    <n v="388"/>
    <x v="1"/>
    <n v="0"/>
    <n v="388"/>
  </r>
  <r>
    <s v="Cotton Flannel 135GSM|Cotton Flannel 135GSM|Cotton Flannel 135GSM"/>
    <s v="CS20-0386"/>
    <s v="Grey"/>
    <s v="Queen: 90&quot;W x 102&quot;L/60&quot;W x 81&quot;L + 14&quot;D/21&quot;W x 30&quot;L (2)"/>
    <n v="462"/>
    <n v="4117"/>
    <n v="2801"/>
    <x v="2"/>
    <n v="0"/>
    <n v="2801"/>
  </r>
  <r>
    <s v="Cotton Flannel 135GSM|Cotton Flannel 135GSM|Cotton Flannel 135GSM"/>
    <s v="CS20-0387"/>
    <s v="Grey"/>
    <s v="King: 108&quot;W x 102&quot;L/78&quot;W x 81&quot;L + 14&quot;D/21&quot;W x 40&quot;L (2)"/>
    <n v="869"/>
    <n v="1035"/>
    <n v="161"/>
    <x v="3"/>
    <n v="0"/>
    <n v="161"/>
  </r>
  <r>
    <s v="Cotton Flannel 135GSM|Cotton Flannel 135GSM|Cotton Flannel 135GSM"/>
    <s v="CS20-0388"/>
    <s v="Grey"/>
    <s v="Cal King: 108&quot;W x 102&quot;L/72&quot;W x 84&quot;L + 14&quot;D/21&quot;W x 40&quot;L (2)"/>
    <n v="99"/>
    <n v="294"/>
    <n v="169"/>
    <x v="4"/>
    <n v="0"/>
    <n v="169"/>
  </r>
  <r>
    <s v="Cotton Flannel 135GSM|Cotton Flannel 135GSM|Cotton Flannel 135GSM"/>
    <s v="CS20-0354"/>
    <s v="Grey"/>
    <s v="Twin: 68&quot;W x 98&quot;L/39&quot;W x 75&quot;L + 12&quot;D/21&quot;W x 30&quot;L"/>
    <n v="351"/>
    <n v="929"/>
    <n v="436"/>
    <x v="0"/>
    <n v="0"/>
    <n v="436"/>
  </r>
  <r>
    <s v="Cotton Flannel 135GSM|Cotton Flannel 135GSM|Cotton Flannel 135GSM"/>
    <s v="CS20-0355"/>
    <s v="Grey"/>
    <s v="Full: 80&quot;W x 98&quot;L/55&quot;W x 76&quot;L + 12&quot;D/21&quot;W x 30&quot;L (2)"/>
    <n v="521"/>
    <n v="534"/>
    <n v="29"/>
    <x v="1"/>
    <n v="0"/>
    <n v="29"/>
  </r>
  <r>
    <s v="Cotton Flannel 135GSM|Cotton Flannel 135GSM|Cotton Flannel 135GSM"/>
    <s v="CS20-0356"/>
    <s v="Grey"/>
    <s v="Queen: 90&quot;W x 102&quot;L/60&quot;W x 81&quot;L + 14&quot;D/21&quot;W x 30&quot;L (2)"/>
    <n v="659"/>
    <n v="881"/>
    <n v="153"/>
    <x v="2"/>
    <n v="0"/>
    <n v="153"/>
  </r>
  <r>
    <s v="Cotton Flannel 135GSM|Cotton Flannel 135GSM|Cotton Flannel 135GSM"/>
    <s v="CS20-0357"/>
    <s v="Grey"/>
    <s v="King: 108&quot;W x 102&quot;L/78&quot;W x 81&quot;L + 14&quot;D/21&quot;W x 40&quot;L (2)"/>
    <n v="505"/>
    <n v="643"/>
    <n v="121"/>
    <x v="3"/>
    <n v="0"/>
    <n v="121"/>
  </r>
  <r>
    <s v="Cotton Flannel 135GSM|Cotton Flannel 135GSM|Cotton Flannel 135GSM"/>
    <s v="CS20-0358"/>
    <s v="Grey"/>
    <s v="Cal King: 108&quot;W x 102&quot;L/72&quot;W x 84&quot;L + 14&quot;D/21&quot;W x 40&quot;L (2)"/>
    <n v="312"/>
    <n v="396"/>
    <n v="67"/>
    <x v="4"/>
    <n v="0"/>
    <n v="67"/>
  </r>
  <r>
    <s v="Cotton Flannel 135GSM|Cotton Flannel 135GSM|Cotton Flannel 135GSM"/>
    <s v="CS20-0329"/>
    <s v="Grey"/>
    <s v="Twin: 68&quot;W x 98&quot;L/39&quot;W x 75&quot;L + 12&quot;D/21&quot;W x 30&quot;L"/>
    <n v="168"/>
    <n v="426"/>
    <n v="145"/>
    <x v="0"/>
    <n v="0"/>
    <n v="145"/>
  </r>
  <r>
    <s v="Cotton Flannel 135GSM|Cotton Flannel 135GSM|Cotton Flannel 135GSM"/>
    <s v="CS20-0330"/>
    <s v="Grey"/>
    <s v="Full: 80&quot;W x 98&quot;L/55&quot;W x 76&quot;L + 12&quot;D/21&quot;W x 30&quot;L (2)"/>
    <n v="156"/>
    <n v="382"/>
    <n v="157"/>
    <x v="1"/>
    <n v="0"/>
    <n v="157"/>
  </r>
  <r>
    <s v="Cotton Flannel 135GSM|Cotton Flannel 135GSM|Cotton Flannel 135GSM"/>
    <s v="CS20-0331"/>
    <s v="Grey"/>
    <s v="Queen: 90&quot;W x 102&quot;L/60&quot;W x 81&quot;L + 14&quot;D/21&quot;W x 30&quot;L (2)"/>
    <n v="860"/>
    <n v="2523"/>
    <n v="1598"/>
    <x v="2"/>
    <n v="0"/>
    <n v="1598"/>
  </r>
  <r>
    <s v="Cotton Flannel 135GSM|Cotton Flannel 135GSM|Cotton Flannel 135GSM"/>
    <s v="CS20-0332"/>
    <s v="Grey"/>
    <s v="King: 108&quot;W x 102&quot;L/78&quot;W x 81&quot;L + 14&quot;D/21&quot;W x 40&quot;L (2)"/>
    <n v="853"/>
    <n v="878"/>
    <n v="69"/>
    <x v="3"/>
    <n v="0"/>
    <n v="69"/>
  </r>
  <r>
    <s v="Cotton Flannel 135GSM|Cotton Flannel 135GSM|Cotton Flannel 135GSM"/>
    <s v="CS20-0333"/>
    <s v="Grey"/>
    <s v="Cal King: 108&quot;W x 102&quot;L/72&quot;W x 84&quot;L + 14&quot;D/21&quot;W x 40&quot;L (2)"/>
    <n v="209"/>
    <n v="207"/>
    <n v="30"/>
    <x v="4"/>
    <n v="0"/>
    <n v="30"/>
  </r>
  <r>
    <s v="Cotton Flannel 135GSM|Cotton Flannel 135GSM|Cotton Flannel 135GSM"/>
    <s v="CS20-0374"/>
    <s v="Blue"/>
    <s v="Twin: 68&quot;W x 98&quot;L/39&quot;W x 75&quot;L + 12&quot;D/21&quot;W x 30&quot;L"/>
    <n v="591"/>
    <n v="867"/>
    <n v="245"/>
    <x v="0"/>
    <n v="0"/>
    <n v="245"/>
  </r>
  <r>
    <s v="Cotton Flannel 135GSM|Cotton Flannel 135GSM|Cotton Flannel 135GSM"/>
    <s v="CS20-0375"/>
    <s v="Blue"/>
    <s v="Full: 80&quot;W x 98&quot;L/55&quot;W x 76&quot;L + 12&quot;D/21&quot;W x 30&quot;L (2)"/>
    <n v="733"/>
    <n v="632"/>
    <n v="44"/>
    <x v="1"/>
    <n v="0"/>
    <n v="44"/>
  </r>
  <r>
    <s v="Cotton Flannel 135GSM|Cotton Flannel 135GSM|Cotton Flannel 135GSM"/>
    <s v="CS20-0376"/>
    <s v="Blue"/>
    <s v="Queen: 90&quot;W x 102&quot;L/60&quot;W x 81&quot;L + 14&quot;D/21&quot;W x 30&quot;L (2)"/>
    <n v="713"/>
    <n v="1006"/>
    <n v="174"/>
    <x v="2"/>
    <n v="0"/>
    <n v="174"/>
  </r>
  <r>
    <s v="Cotton Flannel 135GSM|Cotton Flannel 135GSM|Cotton Flannel 135GSM"/>
    <s v="CS20-0377"/>
    <s v="Blue"/>
    <s v="King: 108&quot;W x 102&quot;L/78&quot;W x 81&quot;L + 14&quot;D/21&quot;W x 40&quot;L (2)"/>
    <n v="185"/>
    <n v="414"/>
    <n v="252"/>
    <x v="3"/>
    <n v="0"/>
    <n v="252"/>
  </r>
  <r>
    <s v="Cotton Flannel 135GSM|Cotton Flannel 135GSM|Cotton Flannel 135GSM"/>
    <s v="CS20-0378"/>
    <s v="Blue"/>
    <s v="Cal King: 108&quot;W x 102&quot;L/72&quot;W x 84&quot;L + 14&quot;D/21&quot;W x 40&quot;L (2)"/>
    <n v="172"/>
    <n v="198"/>
    <n v="8"/>
    <x v="4"/>
    <n v="0"/>
    <n v="8"/>
  </r>
  <r>
    <s v="Cotton Flannel 135GSM|Cotton Flannel 135GSM|Cotton Flannel 135GSM"/>
    <s v="CS20-0349"/>
    <s v="Blue"/>
    <s v="Twin: 68&quot;W x 98&quot;L/39&quot;W x 75&quot;L + 12&quot;D/21&quot;W x 30&quot;L"/>
    <n v="411"/>
    <n v="642"/>
    <n v="96"/>
    <x v="0"/>
    <n v="0"/>
    <n v="96"/>
  </r>
  <r>
    <s v="Cotton Flannel 135GSM|Cotton Flannel 135GSM|Cotton Flannel 135GSM"/>
    <s v="CS20-0350"/>
    <s v="Blue"/>
    <s v="Full: 80&quot;W x 98&quot;L/55&quot;W x 76&quot;L + 12&quot;D/21&quot;W x 30&quot;L (2)"/>
    <n v="547"/>
    <n v="577"/>
    <n v="36"/>
    <x v="1"/>
    <n v="0"/>
    <n v="36"/>
  </r>
  <r>
    <s v="Cotton Flannel 135GSM|Cotton Flannel 135GSM|Cotton Flannel 135GSM"/>
    <s v="CS20-0351"/>
    <s v="Blue"/>
    <s v="Queen: 90&quot;W x 102&quot;L/60&quot;W x 81&quot;L + 14&quot;D/21&quot;W x 30&quot;L (2)"/>
    <n v="669"/>
    <n v="1307"/>
    <n v="490"/>
    <x v="2"/>
    <n v="0"/>
    <n v="490"/>
  </r>
  <r>
    <s v="Cotton Flannel 135GSM|Cotton Flannel 135GSM|Cotton Flannel 135GSM"/>
    <s v="CS20-0352"/>
    <s v="Blue"/>
    <s v="King: 108&quot;W x 102&quot;L/78&quot;W x 81&quot;L + 14&quot;D/21&quot;W x 40&quot;L (2)"/>
    <n v="395"/>
    <n v="446"/>
    <n v="22"/>
    <x v="3"/>
    <n v="0"/>
    <n v="22"/>
  </r>
  <r>
    <s v="Cotton Flannel 135GSM|Cotton Flannel 135GSM|Cotton Flannel 135GSM"/>
    <s v="CS20-0353"/>
    <s v="Blue"/>
    <s v="Cal King: 108&quot;W x 102&quot;L/72&quot;W x 84&quot;L + 14&quot;D/21&quot;W x 40&quot;L (2)"/>
    <n v="79"/>
    <n v="179"/>
    <n v="93"/>
    <x v="4"/>
    <n v="0"/>
    <n v="93"/>
  </r>
  <r>
    <m/>
    <m/>
    <m/>
    <m/>
    <m/>
    <m/>
    <m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 rowHeaderCaption="Size">
  <location ref="M13:N20" firstHeaderRow="1" firstDataRow="1" firstDataCol="1"/>
  <pivotFields count="10"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axis="axisRow" numFmtId="177" showAll="0" sortType="descending">
      <items count="8">
        <item h="1" x="6"/>
        <item x="5"/>
        <item x="0"/>
        <item x="2"/>
        <item x="3"/>
        <item x="1"/>
        <item x="4"/>
        <item t="default"/>
      </items>
    </pivotField>
    <pivotField numFmtId="177" showAll="0"/>
    <pivotField dataField="1" numFmtId="177" showAll="0"/>
  </pivotFields>
  <rowFields count="1">
    <field x="7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New replenish qty for 2023_Update " fld="9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 rowHeaderCaption="Size">
  <location ref="M3:N10" firstHeaderRow="1" firstDataRow="1" firstDataCol="1"/>
  <pivotFields count="10"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dataField="1" numFmtId="177" showAll="0"/>
    <pivotField axis="axisRow" numFmtId="177" showAll="0" sortType="descending">
      <items count="8">
        <item h="1" x="6"/>
        <item x="5"/>
        <item x="0"/>
        <item x="2"/>
        <item x="3"/>
        <item x="1"/>
        <item x="4"/>
        <item t="default"/>
      </items>
    </pivotField>
    <pivotField numFmtId="177" showAll="0"/>
    <pivotField numFmtId="177" showAll="0"/>
  </pivotFields>
  <rowFields count="1">
    <field x="7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New replenish qty for 2023 " fld="6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 rowHeaderCaption="Size">
  <location ref="M3:N10" firstHeaderRow="1" firstDataRow="1" firstDataCol="1"/>
  <pivotFields count="10"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dataField="1" numFmtId="177" showAll="0"/>
    <pivotField axis="axisRow" numFmtId="177" showAll="0" sortType="descending">
      <items count="8">
        <item h="1" x="6"/>
        <item x="5"/>
        <item x="0"/>
        <item x="2"/>
        <item x="3"/>
        <item x="1"/>
        <item x="4"/>
        <item t="default"/>
      </items>
    </pivotField>
    <pivotField numFmtId="177" showAll="0"/>
    <pivotField numFmtId="177" showAll="0"/>
  </pivotFields>
  <rowFields count="1">
    <field x="7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New replenish qty for 2023 " fld="6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 rowHeaderCaption="Size">
  <location ref="M13:N20" firstHeaderRow="1" firstDataRow="1" firstDataCol="1"/>
  <pivotFields count="10"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axis="axisRow" numFmtId="177" showAll="0" sortType="descending">
      <items count="8">
        <item h="1" x="6"/>
        <item x="5"/>
        <item x="0"/>
        <item x="2"/>
        <item x="3"/>
        <item x="1"/>
        <item x="4"/>
        <item t="default"/>
      </items>
    </pivotField>
    <pivotField numFmtId="177" showAll="0"/>
    <pivotField dataField="1" numFmtId="177" showAll="0"/>
  </pivotFields>
  <rowFields count="1">
    <field x="7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New replenish qty for 2023_Update " fld="9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 rowHeaderCaption="Size">
  <location ref="L3:M10" firstHeaderRow="1" firstDataRow="1" firstDataCol="1"/>
  <pivotFields count="10"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dataField="1" numFmtId="177" showAll="0"/>
    <pivotField axis="axisRow" numFmtId="177" showAll="0" sortType="descending">
      <items count="8">
        <item h="1" x="6"/>
        <item x="5"/>
        <item x="0"/>
        <item x="2"/>
        <item x="3"/>
        <item x="1"/>
        <item x="4"/>
        <item t="default"/>
      </items>
    </pivotField>
    <pivotField numFmtId="177" showAll="0"/>
    <pivotField numFmtId="177" showAll="0"/>
  </pivotFields>
  <rowFields count="1">
    <field x="7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New replenish qty for 2023 " fld="6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 rowHeaderCaption="Size">
  <location ref="L13:M20" firstHeaderRow="1" firstDataRow="1" firstDataCol="1"/>
  <pivotFields count="10"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axis="axisRow" numFmtId="177" showAll="0" sortType="descending">
      <items count="8">
        <item h="1" x="6"/>
        <item x="5"/>
        <item x="0"/>
        <item x="2"/>
        <item x="3"/>
        <item x="1"/>
        <item x="4"/>
        <item t="default"/>
      </items>
    </pivotField>
    <pivotField numFmtId="177" showAll="0"/>
    <pivotField dataField="1" numFmtId="177" showAll="0"/>
  </pivotFields>
  <rowFields count="1">
    <field x="7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New replenish qty for 2023_Update " fld="9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zoomScale="90" zoomScaleNormal="90" workbookViewId="0">
      <selection activeCell="D27" sqref="D27"/>
    </sheetView>
  </sheetViews>
  <sheetFormatPr defaultColWidth="8.25" defaultRowHeight="15"/>
  <cols>
    <col min="1" max="1" width="17.125" style="405" customWidth="1"/>
    <col min="2" max="2" width="23.25" style="405" customWidth="1"/>
    <col min="3" max="3" width="24.5" style="405" customWidth="1"/>
    <col min="4" max="4" width="24.875" style="405" customWidth="1"/>
    <col min="5" max="5" width="25.625" style="405" customWidth="1"/>
    <col min="6" max="6" width="17.75" style="405" customWidth="1"/>
    <col min="7" max="7" width="18.875" style="405" customWidth="1"/>
    <col min="8" max="8" width="13.375" style="405" customWidth="1"/>
    <col min="9" max="16384" width="8.25" style="405"/>
  </cols>
  <sheetData>
    <row r="2" spans="1:224" s="745" customFormat="1" ht="20.25">
      <c r="A2" s="748" t="s">
        <v>0</v>
      </c>
      <c r="B2" s="749"/>
      <c r="C2" s="748"/>
      <c r="D2" s="749"/>
      <c r="E2" s="748"/>
      <c r="F2" s="749"/>
      <c r="G2" s="748"/>
      <c r="H2" s="749"/>
      <c r="O2" s="750"/>
      <c r="R2" s="745" t="s">
        <v>1</v>
      </c>
      <c r="W2" s="751"/>
      <c r="Y2" s="752"/>
      <c r="Z2" s="752"/>
      <c r="AA2" s="752"/>
      <c r="HF2" s="753"/>
    </row>
    <row r="3" spans="1:224" s="746" customFormat="1" ht="43.5" customHeight="1">
      <c r="A3" s="754" t="s">
        <v>2</v>
      </c>
      <c r="B3" s="755" t="s">
        <v>3</v>
      </c>
      <c r="C3" s="756" t="s">
        <v>4</v>
      </c>
      <c r="D3" s="757" t="str">
        <f>_xlfn.TEXTJOIN(" ",TRUE,B5,D5,D6,B6,D4,D7)</f>
        <v>Amazon 2026 Comfort Spaces Cotton Flannel 135GSM SHEET/SHEET SET</v>
      </c>
      <c r="E3" s="758" t="s">
        <v>5</v>
      </c>
      <c r="F3" s="759" t="s">
        <v>6</v>
      </c>
      <c r="G3" s="758" t="s">
        <v>7</v>
      </c>
      <c r="H3" s="760" t="s">
        <v>8</v>
      </c>
      <c r="O3" s="761"/>
      <c r="S3" s="762"/>
      <c r="T3" s="762"/>
      <c r="U3" s="763"/>
      <c r="W3" s="764"/>
      <c r="X3" s="765"/>
      <c r="Y3" s="766"/>
      <c r="Z3" s="766"/>
      <c r="AA3" s="766"/>
      <c r="GX3" s="767"/>
      <c r="HB3" s="768" t="s">
        <v>9</v>
      </c>
      <c r="HC3" s="768" t="s">
        <v>10</v>
      </c>
      <c r="HD3" s="768" t="s">
        <v>11</v>
      </c>
      <c r="HE3" s="768" t="s">
        <v>12</v>
      </c>
      <c r="HF3" s="768"/>
      <c r="HG3" s="768" t="s">
        <v>13</v>
      </c>
      <c r="HH3" s="768" t="s">
        <v>14</v>
      </c>
      <c r="HI3" s="768" t="s">
        <v>15</v>
      </c>
      <c r="HJ3" s="768" t="s">
        <v>16</v>
      </c>
      <c r="HK3" s="768"/>
      <c r="HL3" s="768"/>
      <c r="HM3" s="768"/>
      <c r="HN3" s="768"/>
      <c r="HO3" s="768"/>
      <c r="HP3" s="768"/>
    </row>
    <row r="4" spans="1:224" s="746" customFormat="1" ht="33.950000000000003" customHeight="1">
      <c r="A4" s="769" t="s">
        <v>17</v>
      </c>
      <c r="B4" s="755" t="s">
        <v>18</v>
      </c>
      <c r="C4" s="770" t="s">
        <v>19</v>
      </c>
      <c r="D4" s="755" t="s">
        <v>20</v>
      </c>
      <c r="E4" s="758" t="s">
        <v>21</v>
      </c>
      <c r="F4" s="759" t="s">
        <v>22</v>
      </c>
      <c r="G4" s="758" t="s">
        <v>23</v>
      </c>
      <c r="H4" s="760" t="s">
        <v>24</v>
      </c>
      <c r="O4" s="761"/>
      <c r="S4" s="762"/>
      <c r="T4" s="762"/>
      <c r="U4" s="763"/>
      <c r="W4" s="764"/>
      <c r="X4" s="765"/>
      <c r="Y4" s="766"/>
      <c r="Z4" s="766"/>
      <c r="AA4" s="766"/>
      <c r="GX4" s="767"/>
      <c r="HB4" s="771" t="s">
        <v>25</v>
      </c>
      <c r="HC4" s="772" t="s">
        <v>6</v>
      </c>
      <c r="HD4" s="768" t="s">
        <v>26</v>
      </c>
      <c r="HE4" s="768" t="s">
        <v>27</v>
      </c>
      <c r="HF4" s="768" t="s">
        <v>28</v>
      </c>
      <c r="HG4" s="768"/>
      <c r="HH4" s="771"/>
      <c r="HI4" s="768"/>
      <c r="HJ4" s="768"/>
      <c r="HK4" s="768"/>
      <c r="HL4" s="768"/>
      <c r="HM4" s="768"/>
      <c r="HN4" s="768"/>
      <c r="HO4" s="768"/>
      <c r="HP4" s="768"/>
    </row>
    <row r="5" spans="1:224" s="745" customFormat="1" ht="15" customHeight="1">
      <c r="A5" s="773" t="s">
        <v>29</v>
      </c>
      <c r="B5" s="774" t="s">
        <v>30</v>
      </c>
      <c r="C5" s="775" t="s">
        <v>31</v>
      </c>
      <c r="D5" s="774">
        <v>2026</v>
      </c>
      <c r="E5" s="776" t="s">
        <v>32</v>
      </c>
      <c r="F5" s="777" t="s">
        <v>33</v>
      </c>
      <c r="G5" s="776" t="s">
        <v>34</v>
      </c>
      <c r="H5" s="778" t="s">
        <v>35</v>
      </c>
      <c r="O5" s="750"/>
      <c r="S5" s="779"/>
      <c r="T5" s="779"/>
      <c r="U5" s="763"/>
      <c r="W5" s="751"/>
      <c r="X5" s="780"/>
      <c r="Y5" s="752"/>
      <c r="Z5" s="752"/>
      <c r="AA5" s="752"/>
      <c r="GX5" s="753"/>
      <c r="HB5" s="781"/>
      <c r="HC5" s="782"/>
      <c r="HD5" s="783"/>
      <c r="HE5" s="783"/>
      <c r="HF5" s="783"/>
      <c r="HG5" s="783"/>
      <c r="HH5" s="781"/>
      <c r="HI5" s="783"/>
      <c r="HJ5" s="783"/>
      <c r="HK5" s="783"/>
      <c r="HL5" s="783"/>
      <c r="HM5" s="783"/>
      <c r="HN5" s="783"/>
      <c r="HO5" s="783"/>
      <c r="HP5" s="783"/>
    </row>
    <row r="6" spans="1:224" s="745" customFormat="1" ht="15" customHeight="1">
      <c r="A6" s="773" t="s">
        <v>36</v>
      </c>
      <c r="B6" s="774" t="s">
        <v>37</v>
      </c>
      <c r="C6" s="775" t="s">
        <v>38</v>
      </c>
      <c r="D6" s="774"/>
      <c r="E6" s="776" t="s">
        <v>39</v>
      </c>
      <c r="F6" s="784" t="s">
        <v>40</v>
      </c>
      <c r="G6" s="776" t="s">
        <v>41</v>
      </c>
      <c r="H6" s="778"/>
      <c r="O6" s="750"/>
      <c r="S6" s="785"/>
      <c r="T6" s="785"/>
      <c r="U6" s="780"/>
      <c r="V6" s="780"/>
      <c r="W6" s="786"/>
      <c r="X6" s="787"/>
      <c r="Y6" s="752"/>
      <c r="Z6" s="752"/>
      <c r="AA6" s="752"/>
      <c r="GT6" s="788"/>
      <c r="GU6" s="789"/>
      <c r="GV6" s="788"/>
      <c r="GW6" s="789"/>
      <c r="GX6" s="790"/>
      <c r="GY6" s="788"/>
      <c r="GZ6" s="788"/>
      <c r="HB6" s="791" t="s">
        <v>42</v>
      </c>
      <c r="HC6" s="791" t="s">
        <v>43</v>
      </c>
      <c r="HD6" s="792" t="s">
        <v>22</v>
      </c>
      <c r="HE6" s="793" t="s">
        <v>44</v>
      </c>
      <c r="HF6" s="794"/>
      <c r="HG6" s="781"/>
      <c r="HH6" s="781"/>
      <c r="HI6" s="783"/>
      <c r="HJ6" s="783"/>
      <c r="HK6" s="783"/>
      <c r="HL6" s="783"/>
      <c r="HM6" s="783"/>
      <c r="HN6" s="783"/>
      <c r="HO6" s="783"/>
      <c r="HP6" s="783"/>
    </row>
    <row r="7" spans="1:224" s="745" customFormat="1" ht="15" customHeight="1">
      <c r="A7" s="795" t="s">
        <v>45</v>
      </c>
      <c r="B7" s="774"/>
      <c r="C7" s="796" t="s">
        <v>46</v>
      </c>
      <c r="D7" s="778" t="s">
        <v>47</v>
      </c>
      <c r="E7" s="797" t="s">
        <v>48</v>
      </c>
      <c r="F7" s="777" t="s">
        <v>49</v>
      </c>
      <c r="G7" s="798" t="s">
        <v>50</v>
      </c>
      <c r="H7" s="778"/>
      <c r="O7" s="750"/>
      <c r="S7" s="779"/>
      <c r="T7" s="779"/>
      <c r="U7" s="763"/>
      <c r="W7" s="751"/>
      <c r="X7" s="765"/>
      <c r="Y7" s="752"/>
      <c r="Z7" s="752"/>
      <c r="AA7" s="752"/>
      <c r="GT7" s="799"/>
      <c r="GU7" s="799"/>
      <c r="GV7" s="800"/>
      <c r="GW7" s="801"/>
      <c r="GX7" s="790"/>
      <c r="GY7" s="788"/>
      <c r="GZ7" s="788"/>
      <c r="HB7" s="781" t="s">
        <v>51</v>
      </c>
      <c r="HC7" s="781" t="s">
        <v>52</v>
      </c>
      <c r="HD7" s="794" t="s">
        <v>53</v>
      </c>
      <c r="HE7" s="802" t="s">
        <v>54</v>
      </c>
      <c r="HF7" s="802" t="s">
        <v>55</v>
      </c>
      <c r="HG7" s="781" t="s">
        <v>56</v>
      </c>
      <c r="HH7" s="781" t="s">
        <v>57</v>
      </c>
      <c r="HI7" s="783" t="s">
        <v>58</v>
      </c>
      <c r="HJ7" s="783"/>
      <c r="HK7" s="783"/>
      <c r="HL7" s="783"/>
      <c r="HM7" s="783"/>
      <c r="HN7" s="783"/>
      <c r="HO7" s="783"/>
      <c r="HP7" s="783"/>
    </row>
    <row r="8" spans="1:224" s="745" customFormat="1" ht="15" customHeight="1">
      <c r="A8" s="803" t="s">
        <v>59</v>
      </c>
      <c r="B8" s="804"/>
      <c r="C8" s="667" t="s">
        <v>60</v>
      </c>
      <c r="D8" s="805" t="e">
        <f>SUM(#REF!)</f>
        <v>#REF!</v>
      </c>
      <c r="E8" s="795" t="s">
        <v>61</v>
      </c>
      <c r="F8" s="777" t="s">
        <v>62</v>
      </c>
      <c r="G8" s="806" t="s">
        <v>63</v>
      </c>
      <c r="H8" s="774" t="s">
        <v>64</v>
      </c>
      <c r="O8" s="750"/>
      <c r="S8" s="779"/>
      <c r="T8" s="779"/>
      <c r="U8" s="763"/>
      <c r="W8" s="751"/>
      <c r="X8" s="765"/>
      <c r="Y8" s="752"/>
      <c r="Z8" s="752"/>
      <c r="AA8" s="752"/>
      <c r="GT8" s="799"/>
      <c r="GU8" s="799"/>
      <c r="GV8" s="800"/>
      <c r="GW8" s="801"/>
      <c r="GX8" s="790"/>
      <c r="GY8" s="788"/>
      <c r="GZ8" s="788"/>
      <c r="HB8" s="781"/>
      <c r="HC8" s="781"/>
      <c r="HD8" s="794"/>
      <c r="HE8" s="802"/>
      <c r="HF8" s="802"/>
      <c r="HG8" s="781"/>
      <c r="HH8" s="781"/>
      <c r="HI8" s="783"/>
      <c r="HJ8" s="783"/>
      <c r="HK8" s="783"/>
      <c r="HL8" s="783"/>
      <c r="HM8" s="783"/>
      <c r="HN8" s="783"/>
      <c r="HO8" s="783"/>
      <c r="HP8" s="783"/>
    </row>
    <row r="9" spans="1:224">
      <c r="A9" s="795" t="s">
        <v>65</v>
      </c>
      <c r="B9" s="807"/>
      <c r="C9" s="667" t="s">
        <v>66</v>
      </c>
      <c r="D9" s="805" t="e">
        <f>SUM(#REF!)</f>
        <v>#REF!</v>
      </c>
      <c r="E9" s="795" t="s">
        <v>67</v>
      </c>
      <c r="F9" s="808" t="s">
        <v>57</v>
      </c>
    </row>
    <row r="10" spans="1:224">
      <c r="C10" s="795" t="s">
        <v>68</v>
      </c>
      <c r="D10" s="774"/>
      <c r="E10" s="795" t="s">
        <v>69</v>
      </c>
      <c r="F10" s="808" t="s">
        <v>70</v>
      </c>
    </row>
    <row r="11" spans="1:224">
      <c r="C11" s="795" t="s">
        <v>71</v>
      </c>
      <c r="D11" s="774" t="s">
        <v>72</v>
      </c>
    </row>
    <row r="12" spans="1:224">
      <c r="C12" s="795" t="s">
        <v>73</v>
      </c>
      <c r="D12" s="807" t="s">
        <v>74</v>
      </c>
      <c r="E12" s="747"/>
      <c r="F12" s="747"/>
    </row>
    <row r="13" spans="1:224" s="747" customFormat="1">
      <c r="C13" s="809"/>
      <c r="D13" s="810"/>
      <c r="E13" s="405"/>
      <c r="F13" s="405"/>
    </row>
    <row r="14" spans="1:224">
      <c r="A14" s="405" t="s">
        <v>65</v>
      </c>
      <c r="D14" s="811"/>
    </row>
    <row r="15" spans="1:224">
      <c r="A15" s="405" t="s">
        <v>75</v>
      </c>
    </row>
    <row r="16" spans="1:224">
      <c r="A16" s="405" t="s">
        <v>76</v>
      </c>
    </row>
    <row r="17" spans="1:1">
      <c r="A17" s="405" t="s">
        <v>77</v>
      </c>
    </row>
    <row r="18" spans="1:1">
      <c r="A18" s="405" t="s">
        <v>78</v>
      </c>
    </row>
    <row r="19" spans="1:1">
      <c r="A19" s="405" t="s">
        <v>79</v>
      </c>
    </row>
  </sheetData>
  <protectedRanges>
    <protectedRange password="F78C" sqref="HB4:HC8 HH4:HH8 HD6:HG8 GT6:GZ8" name="区域1_1"/>
  </protectedRanges>
  <phoneticPr fontId="173" type="noConversion"/>
  <dataValidations count="1">
    <dataValidation type="list" allowBlank="1" showInputMessage="1" showErrorMessage="1" sqref="IJ4:IJ5 IJ7:IJ8 IL3:IL8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Data!$N$2:$N$6</xm:f>
          </x14:formula1>
          <xm:sqref>H3</xm:sqref>
        </x14:dataValidation>
        <x14:dataValidation type="list" allowBlank="1" showInputMessage="1" showErrorMessage="1">
          <x14:formula1>
            <xm:f>ValueSelect!$B$2:$B$44</xm:f>
          </x14:formula1>
          <xm:sqref>B4</xm:sqref>
        </x14:dataValidation>
        <x14:dataValidation type="list" allowBlank="1" showInputMessage="1" showErrorMessage="1">
          <x14:formula1>
            <xm:f>Data!$G$2:$G$10</xm:f>
          </x14:formula1>
          <xm:sqref>F4</xm:sqref>
        </x14:dataValidation>
        <x14:dataValidation type="list" allowBlank="1" showInputMessage="1" showErrorMessage="1">
          <x14:formula1>
            <xm:f>ValueSelect!$C$2:$C$44</xm:f>
          </x14:formula1>
          <xm:sqref>B5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Data!$H$2:$H$9</xm:f>
          </x14:formula1>
          <xm:sqref>F5</xm:sqref>
        </x14:dataValidation>
        <x14:dataValidation type="list" allowBlank="1" showInputMessage="1" showErrorMessage="1">
          <x14:formula1>
            <xm:f>Data!$P$2:$P$3</xm:f>
          </x14:formula1>
          <xm:sqref>H5</xm:sqref>
        </x14:dataValidation>
        <x14:dataValidation type="list" allowBlank="1" showInputMessage="1" showErrorMessage="1">
          <x14:formula1>
            <xm:f>ValueSelect!$D$2:$D$296</xm:f>
          </x14:formula1>
          <xm:sqref>B6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Data!$I$2:$I$5</xm:f>
          </x14:formula1>
          <xm:sqref>F6</xm:sqref>
        </x14:dataValidation>
        <x14:dataValidation type="list" allowBlank="1" showInputMessage="1" showErrorMessage="1">
          <x14:formula1>
            <xm:f>Data!$Q$2:$Q$3</xm:f>
          </x14:formula1>
          <xm:sqref>H6</xm:sqref>
        </x14:dataValidation>
        <x14:dataValidation type="list" allowBlank="1" showInputMessage="1" showErrorMessage="1">
          <x14:formula1>
            <xm:f>ValueSelect!$E$2:$E$26</xm:f>
          </x14:formula1>
          <xm:sqref>B7</xm:sqref>
        </x14:dataValidation>
        <x14:dataValidation type="list" allowBlank="1" showInputMessage="1" showErrorMessage="1">
          <x14:formula1>
            <xm:f>ValueSelect!$F$2:$F$10</xm:f>
          </x14:formula1>
          <xm:sqref>D7</xm:sqref>
        </x14:dataValidation>
        <x14:dataValidation type="list" allowBlank="1" showInputMessage="1" showErrorMessage="1">
          <x14:formula1>
            <xm:f>ValueSelect!$H$2:$H$12</xm:f>
          </x14:formula1>
          <xm:sqref>F7</xm:sqref>
        </x14:dataValidation>
        <x14:dataValidation type="list" allowBlank="1" showInputMessage="1" showErrorMessage="1">
          <x14:formula1>
            <xm:f>ValueSelect!$K$2:$K$21</xm:f>
          </x14:formula1>
          <xm:sqref>H7</xm:sqref>
        </x14:dataValidation>
        <x14:dataValidation type="list" allowBlank="1" showInputMessage="1" showErrorMessage="1">
          <x14:formula1>
            <xm:f>Data!$J$2:$J$4</xm:f>
          </x14:formula1>
          <xm:sqref>B8</xm:sqref>
        </x14:dataValidation>
        <x14:dataValidation type="list" allowBlank="1" showInputMessage="1" showErrorMessage="1">
          <x14:formula1>
            <xm:f>ValueSelect!$I$2:$I$10</xm:f>
          </x14:formula1>
          <xm:sqref>F8</xm:sqref>
        </x14:dataValidation>
        <x14:dataValidation type="list" allowBlank="1" showInputMessage="1" showErrorMessage="1">
          <x14:formula1>
            <xm:f>Data!$T$2:$T$3</xm:f>
          </x14:formula1>
          <xm:sqref>H8</xm:sqref>
        </x14:dataValidation>
        <x14:dataValidation type="list" allowBlank="1" showInputMessage="1" showErrorMessage="1">
          <x14:formula1>
            <xm:f>ValueSelect!$J$2:$J$18</xm:f>
          </x14:formula1>
          <xm:sqref>F9</xm:sqref>
        </x14:dataValidation>
        <x14:dataValidation type="list" allowBlank="1" showInputMessage="1" showErrorMessage="1">
          <x14:formula1>
            <xm:f>Data!$E$2:$E$6</xm:f>
          </x14:formula1>
          <xm:sqref>D10</xm:sqref>
        </x14:dataValidation>
        <x14:dataValidation type="list" allowBlank="1" showInputMessage="1" showErrorMessage="1">
          <x14:formula1>
            <xm:f>Data!$M$2:$M$7</xm:f>
          </x14:formula1>
          <xm:sqref>F10</xm:sqref>
        </x14:dataValidation>
        <x14:dataValidation type="list" allowBlank="1" showInputMessage="1" showErrorMessage="1">
          <x14:formula1>
            <xm:f>Data!$D$2:$D$3</xm:f>
          </x14:formula1>
          <xm:sqref>D12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C1" workbookViewId="0">
      <selection activeCell="I1" sqref="I1:I1048576"/>
    </sheetView>
  </sheetViews>
  <sheetFormatPr defaultColWidth="8.625" defaultRowHeight="13.5"/>
  <cols>
    <col min="1" max="1" width="11.125" style="188" customWidth="1"/>
    <col min="2" max="2" width="13.5" style="188" customWidth="1"/>
    <col min="3" max="3" width="29.5" style="188" customWidth="1"/>
    <col min="4" max="5" width="12.5" style="188" customWidth="1"/>
    <col min="6" max="6" width="4" style="188" customWidth="1"/>
    <col min="7" max="7" width="15.5" style="188" customWidth="1"/>
    <col min="8" max="8" width="8.625" style="188"/>
    <col min="9" max="9" width="15.5" style="188" customWidth="1"/>
    <col min="10" max="10" width="10.5" style="238" customWidth="1"/>
    <col min="11" max="11" width="15.5" style="239" customWidth="1"/>
    <col min="12" max="12" width="5.375" style="188" customWidth="1"/>
    <col min="13" max="13" width="16.125" style="188" customWidth="1"/>
    <col min="14" max="16384" width="8.625" style="188"/>
  </cols>
  <sheetData>
    <row r="1" spans="1:13" s="237" customFormat="1" ht="40.5">
      <c r="A1" s="240" t="s">
        <v>87</v>
      </c>
      <c r="B1" s="240" t="s">
        <v>1015</v>
      </c>
      <c r="C1" s="240" t="s">
        <v>1016</v>
      </c>
      <c r="D1" s="960" t="s">
        <v>1107</v>
      </c>
      <c r="E1" s="961"/>
      <c r="G1" s="241" t="s">
        <v>1108</v>
      </c>
      <c r="I1" s="241" t="s">
        <v>1109</v>
      </c>
      <c r="J1" s="242"/>
      <c r="K1" s="241" t="s">
        <v>1110</v>
      </c>
      <c r="M1" s="243" t="s">
        <v>1111</v>
      </c>
    </row>
    <row r="2" spans="1:13">
      <c r="A2" s="244"/>
      <c r="B2" s="238"/>
      <c r="C2" s="238"/>
      <c r="D2" s="238"/>
      <c r="E2" s="238"/>
    </row>
    <row r="3" spans="1:13" ht="14.25">
      <c r="A3" s="962" t="s">
        <v>1026</v>
      </c>
      <c r="B3" s="245" t="s">
        <v>1027</v>
      </c>
      <c r="C3" s="245" t="s">
        <v>1028</v>
      </c>
      <c r="D3" s="246" t="s">
        <v>1029</v>
      </c>
      <c r="E3" s="974"/>
      <c r="G3" s="247">
        <v>6.98</v>
      </c>
      <c r="I3" s="247">
        <v>7.05</v>
      </c>
      <c r="J3" s="248">
        <f>I3/G3-1</f>
        <v>1.00286532951288E-2</v>
      </c>
      <c r="K3" s="249">
        <v>6.9</v>
      </c>
    </row>
    <row r="4" spans="1:13" ht="14.25">
      <c r="A4" s="963"/>
      <c r="B4" s="245" t="s">
        <v>1030</v>
      </c>
      <c r="C4" s="245" t="s">
        <v>1028</v>
      </c>
      <c r="D4" s="246" t="s">
        <v>1029</v>
      </c>
      <c r="E4" s="975"/>
      <c r="G4" s="247">
        <v>7.13</v>
      </c>
      <c r="I4" s="247">
        <v>7.2</v>
      </c>
      <c r="J4" s="248">
        <f t="shared" ref="J4:J6" si="0">I4/G4-1</f>
        <v>9.8176718092566305E-3</v>
      </c>
      <c r="K4" s="249">
        <v>7.15</v>
      </c>
    </row>
    <row r="5" spans="1:13" ht="14.25">
      <c r="A5" s="963"/>
      <c r="B5" s="245" t="s">
        <v>1031</v>
      </c>
      <c r="C5" s="245" t="s">
        <v>1028</v>
      </c>
      <c r="D5" s="246" t="s">
        <v>1029</v>
      </c>
      <c r="E5" s="975"/>
      <c r="G5" s="247">
        <v>8.9</v>
      </c>
      <c r="I5" s="247">
        <v>9</v>
      </c>
      <c r="J5" s="248">
        <f t="shared" si="0"/>
        <v>1.1235955056179799E-2</v>
      </c>
      <c r="K5" s="249">
        <v>8.8000000000000007</v>
      </c>
    </row>
    <row r="6" spans="1:13" ht="14.25">
      <c r="A6" s="964"/>
      <c r="B6" s="245" t="s">
        <v>1032</v>
      </c>
      <c r="C6" s="245" t="s">
        <v>1028</v>
      </c>
      <c r="D6" s="246" t="s">
        <v>1029</v>
      </c>
      <c r="E6" s="976"/>
      <c r="G6" s="247">
        <v>10.050000000000001</v>
      </c>
      <c r="I6" s="247">
        <v>10.15</v>
      </c>
      <c r="J6" s="248">
        <f t="shared" si="0"/>
        <v>9.9502487562188602E-3</v>
      </c>
      <c r="K6" s="249">
        <v>9.75</v>
      </c>
    </row>
    <row r="7" spans="1:13">
      <c r="A7" s="238"/>
      <c r="B7" s="238"/>
      <c r="C7" s="238"/>
      <c r="D7" s="250">
        <f>SUM(D3:D6)</f>
        <v>0</v>
      </c>
      <c r="E7" s="250"/>
      <c r="K7" s="251"/>
    </row>
    <row r="8" spans="1:13">
      <c r="K8" s="251"/>
    </row>
    <row r="9" spans="1:13" ht="15" customHeight="1">
      <c r="A9" s="965" t="s">
        <v>1033</v>
      </c>
      <c r="B9" s="252" t="s">
        <v>1027</v>
      </c>
      <c r="C9" s="252" t="s">
        <v>1034</v>
      </c>
      <c r="D9" s="253" t="s">
        <v>1029</v>
      </c>
      <c r="E9" s="977"/>
      <c r="G9" s="254">
        <v>7.28</v>
      </c>
      <c r="I9" s="254">
        <v>7.38</v>
      </c>
      <c r="J9" s="248">
        <f t="shared" ref="J9:J14" si="1">I9/G9-1</f>
        <v>1.37362637362637E-2</v>
      </c>
      <c r="K9" s="249">
        <v>7.35</v>
      </c>
    </row>
    <row r="10" spans="1:13" ht="14.25">
      <c r="A10" s="966"/>
      <c r="B10" s="252" t="s">
        <v>1030</v>
      </c>
      <c r="C10" s="252" t="s">
        <v>1034</v>
      </c>
      <c r="D10" s="253" t="s">
        <v>1029</v>
      </c>
      <c r="E10" s="978"/>
      <c r="G10" s="254">
        <v>7.51</v>
      </c>
      <c r="I10" s="254">
        <v>7.62</v>
      </c>
      <c r="J10" s="248">
        <f t="shared" si="1"/>
        <v>1.46471371504662E-2</v>
      </c>
      <c r="K10" s="249">
        <v>7.65</v>
      </c>
    </row>
    <row r="11" spans="1:13" ht="14.25">
      <c r="A11" s="966"/>
      <c r="B11" s="252" t="s">
        <v>1031</v>
      </c>
      <c r="C11" s="252" t="s">
        <v>1034</v>
      </c>
      <c r="D11" s="253" t="s">
        <v>1029</v>
      </c>
      <c r="E11" s="978"/>
      <c r="G11" s="254">
        <v>9.4499999999999993</v>
      </c>
      <c r="I11" s="254">
        <v>9.59</v>
      </c>
      <c r="J11" s="248">
        <f t="shared" si="1"/>
        <v>1.48148148148148E-2</v>
      </c>
      <c r="K11" s="249">
        <v>9.4499999999999993</v>
      </c>
    </row>
    <row r="12" spans="1:13" ht="14.25">
      <c r="A12" s="966"/>
      <c r="B12" s="252" t="s">
        <v>1032</v>
      </c>
      <c r="C12" s="252" t="s">
        <v>1034</v>
      </c>
      <c r="D12" s="253" t="s">
        <v>1029</v>
      </c>
      <c r="E12" s="978"/>
      <c r="G12" s="254">
        <v>10.75</v>
      </c>
      <c r="I12" s="254">
        <v>10.91</v>
      </c>
      <c r="J12" s="248">
        <f t="shared" si="1"/>
        <v>1.4883720930232601E-2</v>
      </c>
      <c r="K12" s="249">
        <v>10.45</v>
      </c>
    </row>
    <row r="13" spans="1:13" ht="14.25">
      <c r="A13" s="966"/>
      <c r="B13" s="252" t="s">
        <v>1035</v>
      </c>
      <c r="C13" s="252" t="s">
        <v>1034</v>
      </c>
      <c r="D13" s="253" t="s">
        <v>1029</v>
      </c>
      <c r="E13" s="978"/>
      <c r="G13" s="254">
        <v>12.63</v>
      </c>
      <c r="I13" s="254">
        <v>12.81</v>
      </c>
      <c r="J13" s="248">
        <f t="shared" si="1"/>
        <v>1.42517814726841E-2</v>
      </c>
      <c r="K13" s="249">
        <v>12.3</v>
      </c>
    </row>
    <row r="14" spans="1:13" ht="14.25">
      <c r="A14" s="967"/>
      <c r="B14" s="252" t="s">
        <v>1036</v>
      </c>
      <c r="C14" s="252" t="s">
        <v>1034</v>
      </c>
      <c r="D14" s="253" t="s">
        <v>1029</v>
      </c>
      <c r="E14" s="979"/>
      <c r="G14" s="254">
        <v>12.63</v>
      </c>
      <c r="I14" s="254">
        <v>12.81</v>
      </c>
      <c r="J14" s="248">
        <f t="shared" si="1"/>
        <v>1.42517814726841E-2</v>
      </c>
      <c r="K14" s="249">
        <v>12.5</v>
      </c>
    </row>
    <row r="15" spans="1:13">
      <c r="D15" s="250">
        <f>SUM(D9:D14)</f>
        <v>0</v>
      </c>
      <c r="E15" s="250"/>
      <c r="K15" s="251"/>
    </row>
    <row r="16" spans="1:13">
      <c r="A16" s="244"/>
      <c r="B16" s="238"/>
      <c r="C16" s="238"/>
      <c r="D16" s="250"/>
      <c r="E16" s="250"/>
      <c r="K16" s="251"/>
    </row>
    <row r="17" spans="1:13" ht="14.25">
      <c r="A17" s="968" t="s">
        <v>1037</v>
      </c>
      <c r="B17" s="255" t="s">
        <v>1027</v>
      </c>
      <c r="C17" s="255" t="s">
        <v>1038</v>
      </c>
      <c r="D17" s="256" t="s">
        <v>1029</v>
      </c>
      <c r="E17" s="980">
        <v>32109</v>
      </c>
      <c r="G17" s="257">
        <v>7.42</v>
      </c>
      <c r="I17" s="257">
        <v>7.53</v>
      </c>
      <c r="J17" s="248">
        <f>I17/G17-1</f>
        <v>1.48247978436657E-2</v>
      </c>
      <c r="K17" s="249">
        <v>7.5</v>
      </c>
      <c r="M17" s="954" t="s">
        <v>209</v>
      </c>
    </row>
    <row r="18" spans="1:13" ht="14.25">
      <c r="A18" s="969"/>
      <c r="B18" s="255" t="s">
        <v>1031</v>
      </c>
      <c r="C18" s="255" t="s">
        <v>1038</v>
      </c>
      <c r="D18" s="256" t="s">
        <v>1029</v>
      </c>
      <c r="E18" s="981"/>
      <c r="G18" s="257">
        <v>9.59</v>
      </c>
      <c r="I18" s="257">
        <v>9.73</v>
      </c>
      <c r="J18" s="248">
        <f t="shared" ref="J18:J21" si="2">I18/G18-1</f>
        <v>1.4598540145985399E-2</v>
      </c>
      <c r="K18" s="249">
        <v>9.65</v>
      </c>
      <c r="M18" s="955"/>
    </row>
    <row r="19" spans="1:13" ht="14.25">
      <c r="A19" s="969"/>
      <c r="B19" s="255" t="s">
        <v>1032</v>
      </c>
      <c r="C19" s="255" t="s">
        <v>1038</v>
      </c>
      <c r="D19" s="256" t="s">
        <v>1029</v>
      </c>
      <c r="E19" s="981"/>
      <c r="G19" s="257">
        <v>10.91</v>
      </c>
      <c r="I19" s="257">
        <v>11.07</v>
      </c>
      <c r="J19" s="248">
        <f t="shared" si="2"/>
        <v>1.46654445462879E-2</v>
      </c>
      <c r="K19" s="249">
        <v>10.65</v>
      </c>
      <c r="M19" s="955"/>
    </row>
    <row r="20" spans="1:13" ht="14.25">
      <c r="A20" s="969"/>
      <c r="B20" s="255" t="s">
        <v>1035</v>
      </c>
      <c r="C20" s="255" t="s">
        <v>1038</v>
      </c>
      <c r="D20" s="256" t="s">
        <v>1029</v>
      </c>
      <c r="E20" s="981"/>
      <c r="G20" s="257">
        <v>12.81</v>
      </c>
      <c r="I20" s="257">
        <v>13</v>
      </c>
      <c r="J20" s="248">
        <f t="shared" si="2"/>
        <v>1.4832162373146E-2</v>
      </c>
      <c r="K20" s="249">
        <v>12.5</v>
      </c>
      <c r="M20" s="955"/>
    </row>
    <row r="21" spans="1:13" ht="14.25">
      <c r="A21" s="970"/>
      <c r="B21" s="255" t="s">
        <v>1036</v>
      </c>
      <c r="C21" s="255" t="s">
        <v>1038</v>
      </c>
      <c r="D21" s="256" t="s">
        <v>1029</v>
      </c>
      <c r="E21" s="982"/>
      <c r="G21" s="257">
        <v>12.81</v>
      </c>
      <c r="I21" s="257">
        <v>13</v>
      </c>
      <c r="J21" s="248">
        <f t="shared" si="2"/>
        <v>1.4832162373146E-2</v>
      </c>
      <c r="K21" s="249">
        <v>12.7</v>
      </c>
      <c r="M21" s="956"/>
    </row>
    <row r="22" spans="1:13">
      <c r="A22" s="238"/>
      <c r="B22" s="238"/>
      <c r="C22" s="238"/>
      <c r="D22" s="250">
        <f>SUM(D17:D21)</f>
        <v>0</v>
      </c>
      <c r="E22" s="250"/>
      <c r="K22" s="251"/>
    </row>
    <row r="23" spans="1:13">
      <c r="A23" s="238"/>
      <c r="B23" s="238"/>
      <c r="C23" s="238"/>
      <c r="D23" s="258"/>
      <c r="E23" s="258"/>
      <c r="K23" s="251"/>
    </row>
    <row r="24" spans="1:13" ht="14.25">
      <c r="A24" s="971" t="s">
        <v>1039</v>
      </c>
      <c r="B24" s="259" t="s">
        <v>1027</v>
      </c>
      <c r="C24" s="259" t="s">
        <v>1028</v>
      </c>
      <c r="D24" s="260" t="s">
        <v>1029</v>
      </c>
      <c r="E24" s="983">
        <v>36498</v>
      </c>
      <c r="G24" s="261">
        <v>6.98</v>
      </c>
      <c r="I24" s="262">
        <v>7.0498000000000003</v>
      </c>
      <c r="J24" s="248">
        <f>I24/G24-1</f>
        <v>0.01</v>
      </c>
      <c r="K24" s="249">
        <v>7.05</v>
      </c>
      <c r="M24" s="957" t="s">
        <v>209</v>
      </c>
    </row>
    <row r="25" spans="1:13" ht="14.25">
      <c r="A25" s="972"/>
      <c r="B25" s="259" t="s">
        <v>1030</v>
      </c>
      <c r="C25" s="259" t="s">
        <v>1028</v>
      </c>
      <c r="D25" s="260" t="s">
        <v>1029</v>
      </c>
      <c r="E25" s="984"/>
      <c r="G25" s="261">
        <v>7.13</v>
      </c>
      <c r="I25" s="262">
        <v>7.2012999999999998</v>
      </c>
      <c r="J25" s="248">
        <f t="shared" ref="J25:J29" si="3">I25/G25-1</f>
        <v>0.01</v>
      </c>
      <c r="K25" s="249">
        <v>7.18</v>
      </c>
      <c r="M25" s="958"/>
    </row>
    <row r="26" spans="1:13" ht="14.25">
      <c r="A26" s="972"/>
      <c r="B26" s="259" t="s">
        <v>1031</v>
      </c>
      <c r="C26" s="259" t="s">
        <v>1028</v>
      </c>
      <c r="D26" s="260" t="s">
        <v>1029</v>
      </c>
      <c r="E26" s="984"/>
      <c r="G26" s="261">
        <v>8.9</v>
      </c>
      <c r="I26" s="262">
        <v>8.9890000000000008</v>
      </c>
      <c r="J26" s="248">
        <f t="shared" si="3"/>
        <v>0.01</v>
      </c>
      <c r="K26" s="249">
        <v>8.98</v>
      </c>
      <c r="M26" s="958"/>
    </row>
    <row r="27" spans="1:13" ht="14.25">
      <c r="A27" s="972"/>
      <c r="B27" s="259" t="s">
        <v>1032</v>
      </c>
      <c r="C27" s="259" t="s">
        <v>1028</v>
      </c>
      <c r="D27" s="260" t="s">
        <v>1029</v>
      </c>
      <c r="E27" s="984"/>
      <c r="G27" s="261">
        <v>10.050000000000001</v>
      </c>
      <c r="I27" s="262">
        <v>10.150499999999999</v>
      </c>
      <c r="J27" s="248">
        <f t="shared" si="3"/>
        <v>0.01</v>
      </c>
      <c r="K27" s="249">
        <v>9.9499999999999993</v>
      </c>
      <c r="M27" s="958"/>
    </row>
    <row r="28" spans="1:13" ht="14.25">
      <c r="A28" s="972"/>
      <c r="B28" s="259" t="s">
        <v>1035</v>
      </c>
      <c r="C28" s="259" t="s">
        <v>1028</v>
      </c>
      <c r="D28" s="260" t="s">
        <v>1029</v>
      </c>
      <c r="E28" s="984"/>
      <c r="G28" s="261">
        <v>11.7</v>
      </c>
      <c r="I28" s="262">
        <v>11.817</v>
      </c>
      <c r="J28" s="248">
        <f t="shared" si="3"/>
        <v>0.01</v>
      </c>
      <c r="K28" s="249">
        <v>11.75</v>
      </c>
      <c r="M28" s="958"/>
    </row>
    <row r="29" spans="1:13" ht="14.25">
      <c r="A29" s="973"/>
      <c r="B29" s="259" t="s">
        <v>1036</v>
      </c>
      <c r="C29" s="259" t="s">
        <v>1028</v>
      </c>
      <c r="D29" s="260" t="s">
        <v>1029</v>
      </c>
      <c r="E29" s="985"/>
      <c r="G29" s="261">
        <v>11.7</v>
      </c>
      <c r="I29" s="262">
        <v>11.817</v>
      </c>
      <c r="J29" s="248">
        <f t="shared" si="3"/>
        <v>0.01</v>
      </c>
      <c r="K29" s="249">
        <v>11.95</v>
      </c>
      <c r="M29" s="959"/>
    </row>
  </sheetData>
  <mergeCells count="11">
    <mergeCell ref="M17:M21"/>
    <mergeCell ref="M24:M29"/>
    <mergeCell ref="D1:E1"/>
    <mergeCell ref="A3:A6"/>
    <mergeCell ref="A9:A14"/>
    <mergeCell ref="A17:A21"/>
    <mergeCell ref="A24:A29"/>
    <mergeCell ref="E3:E6"/>
    <mergeCell ref="E9:E14"/>
    <mergeCell ref="E17:E21"/>
    <mergeCell ref="E24:E29"/>
  </mergeCells>
  <phoneticPr fontId="173" type="noConversion"/>
  <pageMargins left="0.7" right="0.7" top="0.75" bottom="0.75" header="0.3" footer="0.3"/>
  <pageSetup orientation="portrait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C10" sqref="C10"/>
    </sheetView>
  </sheetViews>
  <sheetFormatPr defaultColWidth="8.625" defaultRowHeight="13.5"/>
  <cols>
    <col min="1" max="1" width="11.125" style="188" customWidth="1"/>
    <col min="2" max="2" width="13.5" style="188" customWidth="1"/>
    <col min="3" max="3" width="29.5" style="188" customWidth="1"/>
    <col min="4" max="5" width="12.5" style="188" customWidth="1"/>
    <col min="6" max="6" width="4" style="188" customWidth="1"/>
    <col min="7" max="7" width="15.5" style="188" customWidth="1"/>
    <col min="8" max="8" width="8.625" style="188"/>
    <col min="9" max="9" width="15.5" style="188" customWidth="1"/>
    <col min="10" max="10" width="10.5" style="238" customWidth="1"/>
    <col min="11" max="11" width="15.5" style="239" customWidth="1"/>
    <col min="12" max="12" width="5.375" style="188" customWidth="1"/>
    <col min="13" max="13" width="16.125" style="188" customWidth="1"/>
    <col min="14" max="16384" width="8.625" style="188"/>
  </cols>
  <sheetData>
    <row r="1" spans="1:13" s="237" customFormat="1" ht="40.5">
      <c r="A1" s="240" t="s">
        <v>87</v>
      </c>
      <c r="B1" s="240" t="s">
        <v>1015</v>
      </c>
      <c r="C1" s="240" t="s">
        <v>1016</v>
      </c>
      <c r="D1" s="960" t="s">
        <v>1107</v>
      </c>
      <c r="E1" s="961"/>
      <c r="G1" s="241" t="s">
        <v>1108</v>
      </c>
      <c r="I1" s="241" t="s">
        <v>1109</v>
      </c>
      <c r="J1" s="242"/>
      <c r="K1" s="241" t="s">
        <v>1110</v>
      </c>
      <c r="M1" s="243" t="s">
        <v>1111</v>
      </c>
    </row>
    <row r="2" spans="1:13">
      <c r="A2" s="244"/>
      <c r="B2" s="238"/>
      <c r="C2" s="238"/>
      <c r="D2" s="238"/>
      <c r="E2" s="238"/>
    </row>
    <row r="3" spans="1:13" ht="14.25">
      <c r="A3" s="962" t="s">
        <v>1026</v>
      </c>
      <c r="B3" s="245" t="s">
        <v>1027</v>
      </c>
      <c r="C3" s="245" t="s">
        <v>1028</v>
      </c>
      <c r="D3" s="246" t="s">
        <v>1029</v>
      </c>
      <c r="E3" s="974"/>
      <c r="G3" s="247"/>
      <c r="I3" s="247"/>
      <c r="J3" s="248"/>
      <c r="K3" s="249">
        <v>6.9</v>
      </c>
      <c r="M3" s="986"/>
    </row>
    <row r="4" spans="1:13" ht="14.25">
      <c r="A4" s="963"/>
      <c r="B4" s="245" t="s">
        <v>1030</v>
      </c>
      <c r="C4" s="245" t="s">
        <v>1028</v>
      </c>
      <c r="D4" s="246" t="s">
        <v>1029</v>
      </c>
      <c r="E4" s="975"/>
      <c r="G4" s="247"/>
      <c r="I4" s="247"/>
      <c r="J4" s="248"/>
      <c r="K4" s="249">
        <v>7.15</v>
      </c>
      <c r="M4" s="987"/>
    </row>
    <row r="5" spans="1:13" ht="14.25">
      <c r="A5" s="963"/>
      <c r="B5" s="245" t="s">
        <v>1031</v>
      </c>
      <c r="C5" s="245" t="s">
        <v>1028</v>
      </c>
      <c r="D5" s="246" t="s">
        <v>1029</v>
      </c>
      <c r="E5" s="975"/>
      <c r="G5" s="247"/>
      <c r="I5" s="247"/>
      <c r="J5" s="248"/>
      <c r="K5" s="249">
        <v>8.8000000000000007</v>
      </c>
      <c r="M5" s="987"/>
    </row>
    <row r="6" spans="1:13" ht="14.25">
      <c r="A6" s="964"/>
      <c r="B6" s="245" t="s">
        <v>1032</v>
      </c>
      <c r="C6" s="245" t="s">
        <v>1028</v>
      </c>
      <c r="D6" s="246" t="s">
        <v>1029</v>
      </c>
      <c r="E6" s="976"/>
      <c r="G6" s="247"/>
      <c r="I6" s="247"/>
      <c r="J6" s="248"/>
      <c r="K6" s="249">
        <v>9.75</v>
      </c>
      <c r="M6" s="988"/>
    </row>
    <row r="7" spans="1:13">
      <c r="A7" s="238"/>
      <c r="B7" s="238"/>
      <c r="C7" s="238"/>
      <c r="D7" s="250">
        <f>SUM(D3:D6)</f>
        <v>0</v>
      </c>
      <c r="E7" s="250"/>
      <c r="K7" s="251"/>
    </row>
    <row r="8" spans="1:13">
      <c r="K8" s="251"/>
    </row>
    <row r="9" spans="1:13" ht="15" customHeight="1">
      <c r="A9" s="965" t="s">
        <v>1033</v>
      </c>
      <c r="B9" s="252" t="s">
        <v>1027</v>
      </c>
      <c r="C9" s="252" t="s">
        <v>1034</v>
      </c>
      <c r="D9" s="253" t="s">
        <v>1029</v>
      </c>
      <c r="E9" s="977"/>
      <c r="G9" s="254"/>
      <c r="I9" s="254"/>
      <c r="J9" s="248"/>
      <c r="K9" s="249">
        <v>7.35</v>
      </c>
      <c r="M9" s="989"/>
    </row>
    <row r="10" spans="1:13" ht="14.25">
      <c r="A10" s="966"/>
      <c r="B10" s="252" t="s">
        <v>1030</v>
      </c>
      <c r="C10" s="252" t="s">
        <v>1034</v>
      </c>
      <c r="D10" s="253" t="s">
        <v>1029</v>
      </c>
      <c r="E10" s="978"/>
      <c r="G10" s="254"/>
      <c r="I10" s="254"/>
      <c r="J10" s="248"/>
      <c r="K10" s="249">
        <v>7.65</v>
      </c>
      <c r="M10" s="990"/>
    </row>
    <row r="11" spans="1:13" ht="14.25">
      <c r="A11" s="966"/>
      <c r="B11" s="252" t="s">
        <v>1031</v>
      </c>
      <c r="C11" s="252" t="s">
        <v>1034</v>
      </c>
      <c r="D11" s="253" t="s">
        <v>1029</v>
      </c>
      <c r="E11" s="978"/>
      <c r="G11" s="254"/>
      <c r="I11" s="254"/>
      <c r="J11" s="248"/>
      <c r="K11" s="249">
        <v>9.4499999999999993</v>
      </c>
      <c r="M11" s="990"/>
    </row>
    <row r="12" spans="1:13" ht="14.25">
      <c r="A12" s="966"/>
      <c r="B12" s="252" t="s">
        <v>1032</v>
      </c>
      <c r="C12" s="252" t="s">
        <v>1034</v>
      </c>
      <c r="D12" s="253" t="s">
        <v>1029</v>
      </c>
      <c r="E12" s="978"/>
      <c r="G12" s="254"/>
      <c r="I12" s="254"/>
      <c r="J12" s="248"/>
      <c r="K12" s="249">
        <v>10.45</v>
      </c>
      <c r="M12" s="990"/>
    </row>
    <row r="13" spans="1:13" ht="14.25">
      <c r="A13" s="966"/>
      <c r="B13" s="252" t="s">
        <v>1035</v>
      </c>
      <c r="C13" s="252" t="s">
        <v>1034</v>
      </c>
      <c r="D13" s="253" t="s">
        <v>1029</v>
      </c>
      <c r="E13" s="978"/>
      <c r="G13" s="254"/>
      <c r="I13" s="254"/>
      <c r="J13" s="248"/>
      <c r="K13" s="249">
        <v>12.3</v>
      </c>
      <c r="M13" s="990"/>
    </row>
    <row r="14" spans="1:13" ht="14.25">
      <c r="A14" s="967"/>
      <c r="B14" s="252" t="s">
        <v>1036</v>
      </c>
      <c r="C14" s="252" t="s">
        <v>1034</v>
      </c>
      <c r="D14" s="253" t="s">
        <v>1029</v>
      </c>
      <c r="E14" s="979"/>
      <c r="G14" s="254"/>
      <c r="I14" s="254"/>
      <c r="J14" s="248"/>
      <c r="K14" s="249">
        <v>12.5</v>
      </c>
      <c r="M14" s="991"/>
    </row>
    <row r="15" spans="1:13">
      <c r="D15" s="250">
        <f>SUM(D9:D14)</f>
        <v>0</v>
      </c>
      <c r="E15" s="250"/>
      <c r="K15" s="251"/>
    </row>
    <row r="16" spans="1:13">
      <c r="A16" s="244"/>
      <c r="B16" s="238"/>
      <c r="C16" s="238"/>
      <c r="D16" s="250"/>
      <c r="E16" s="250"/>
      <c r="K16" s="251"/>
    </row>
    <row r="17" spans="1:13" ht="14.25">
      <c r="A17" s="968" t="s">
        <v>1037</v>
      </c>
      <c r="B17" s="255" t="s">
        <v>1027</v>
      </c>
      <c r="C17" s="255" t="s">
        <v>1038</v>
      </c>
      <c r="D17" s="256" t="s">
        <v>1029</v>
      </c>
      <c r="E17" s="980">
        <v>32109</v>
      </c>
      <c r="G17" s="257">
        <v>7.42</v>
      </c>
      <c r="I17" s="257">
        <v>7.53</v>
      </c>
      <c r="J17" s="248">
        <f>I17/G17-1</f>
        <v>1.48247978436657E-2</v>
      </c>
      <c r="K17" s="249">
        <v>7.5</v>
      </c>
      <c r="M17" s="954" t="s">
        <v>209</v>
      </c>
    </row>
    <row r="18" spans="1:13" ht="14.25">
      <c r="A18" s="969"/>
      <c r="B18" s="255" t="s">
        <v>1031</v>
      </c>
      <c r="C18" s="255" t="s">
        <v>1038</v>
      </c>
      <c r="D18" s="256" t="s">
        <v>1029</v>
      </c>
      <c r="E18" s="981"/>
      <c r="G18" s="257">
        <v>9.59</v>
      </c>
      <c r="I18" s="257">
        <v>9.73</v>
      </c>
      <c r="J18" s="248">
        <f t="shared" ref="J18:J21" si="0">I18/G18-1</f>
        <v>1.4598540145985399E-2</v>
      </c>
      <c r="K18" s="249">
        <v>9.65</v>
      </c>
      <c r="M18" s="955"/>
    </row>
    <row r="19" spans="1:13" ht="14.25">
      <c r="A19" s="969"/>
      <c r="B19" s="255" t="s">
        <v>1032</v>
      </c>
      <c r="C19" s="255" t="s">
        <v>1038</v>
      </c>
      <c r="D19" s="256" t="s">
        <v>1029</v>
      </c>
      <c r="E19" s="981"/>
      <c r="G19" s="257">
        <v>10.91</v>
      </c>
      <c r="I19" s="257">
        <v>11.07</v>
      </c>
      <c r="J19" s="248">
        <f t="shared" si="0"/>
        <v>1.46654445462879E-2</v>
      </c>
      <c r="K19" s="249">
        <v>10.65</v>
      </c>
      <c r="M19" s="955"/>
    </row>
    <row r="20" spans="1:13" ht="14.25">
      <c r="A20" s="969"/>
      <c r="B20" s="255" t="s">
        <v>1035</v>
      </c>
      <c r="C20" s="255" t="s">
        <v>1038</v>
      </c>
      <c r="D20" s="256" t="s">
        <v>1029</v>
      </c>
      <c r="E20" s="981"/>
      <c r="G20" s="257">
        <v>12.81</v>
      </c>
      <c r="I20" s="257">
        <v>13</v>
      </c>
      <c r="J20" s="248">
        <f t="shared" si="0"/>
        <v>1.4832162373146E-2</v>
      </c>
      <c r="K20" s="249">
        <v>12.5</v>
      </c>
      <c r="M20" s="955"/>
    </row>
    <row r="21" spans="1:13" ht="14.25">
      <c r="A21" s="970"/>
      <c r="B21" s="255" t="s">
        <v>1036</v>
      </c>
      <c r="C21" s="255" t="s">
        <v>1038</v>
      </c>
      <c r="D21" s="256" t="s">
        <v>1029</v>
      </c>
      <c r="E21" s="982"/>
      <c r="G21" s="257">
        <v>12.81</v>
      </c>
      <c r="I21" s="257">
        <v>13</v>
      </c>
      <c r="J21" s="248">
        <f t="shared" si="0"/>
        <v>1.4832162373146E-2</v>
      </c>
      <c r="K21" s="249">
        <v>12.7</v>
      </c>
      <c r="M21" s="956"/>
    </row>
    <row r="22" spans="1:13">
      <c r="A22" s="238"/>
      <c r="B22" s="238"/>
      <c r="C22" s="238"/>
      <c r="D22" s="250">
        <f>SUM(D17:D21)</f>
        <v>0</v>
      </c>
      <c r="E22" s="250"/>
      <c r="K22" s="251"/>
    </row>
    <row r="23" spans="1:13">
      <c r="A23" s="238"/>
      <c r="B23" s="238"/>
      <c r="C23" s="238"/>
      <c r="D23" s="258"/>
      <c r="E23" s="258"/>
      <c r="K23" s="251"/>
    </row>
    <row r="24" spans="1:13" ht="14.25">
      <c r="A24" s="971" t="s">
        <v>1039</v>
      </c>
      <c r="B24" s="259" t="s">
        <v>1027</v>
      </c>
      <c r="C24" s="259" t="s">
        <v>1028</v>
      </c>
      <c r="D24" s="260" t="s">
        <v>1029</v>
      </c>
      <c r="E24" s="983">
        <v>36498</v>
      </c>
      <c r="G24" s="261">
        <v>6.98</v>
      </c>
      <c r="I24" s="262">
        <v>7.0498000000000003</v>
      </c>
      <c r="J24" s="248">
        <f>I24/G24-1</f>
        <v>0.01</v>
      </c>
      <c r="K24" s="249">
        <v>7.05</v>
      </c>
      <c r="M24" s="957" t="s">
        <v>209</v>
      </c>
    </row>
    <row r="25" spans="1:13" ht="14.25">
      <c r="A25" s="972"/>
      <c r="B25" s="259" t="s">
        <v>1030</v>
      </c>
      <c r="C25" s="259" t="s">
        <v>1028</v>
      </c>
      <c r="D25" s="260" t="s">
        <v>1029</v>
      </c>
      <c r="E25" s="984"/>
      <c r="G25" s="261">
        <v>7.13</v>
      </c>
      <c r="I25" s="262">
        <v>7.2012999999999998</v>
      </c>
      <c r="J25" s="248">
        <f t="shared" ref="J25:J29" si="1">I25/G25-1</f>
        <v>0.01</v>
      </c>
      <c r="K25" s="249">
        <v>7.18</v>
      </c>
      <c r="M25" s="958"/>
    </row>
    <row r="26" spans="1:13" ht="14.25">
      <c r="A26" s="972"/>
      <c r="B26" s="259" t="s">
        <v>1031</v>
      </c>
      <c r="C26" s="259" t="s">
        <v>1028</v>
      </c>
      <c r="D26" s="260" t="s">
        <v>1029</v>
      </c>
      <c r="E26" s="984"/>
      <c r="G26" s="261">
        <v>8.9</v>
      </c>
      <c r="I26" s="262">
        <v>8.9890000000000008</v>
      </c>
      <c r="J26" s="248">
        <f t="shared" si="1"/>
        <v>0.01</v>
      </c>
      <c r="K26" s="249">
        <v>8.98</v>
      </c>
      <c r="M26" s="958"/>
    </row>
    <row r="27" spans="1:13" ht="14.25">
      <c r="A27" s="972"/>
      <c r="B27" s="259" t="s">
        <v>1032</v>
      </c>
      <c r="C27" s="259" t="s">
        <v>1028</v>
      </c>
      <c r="D27" s="260" t="s">
        <v>1029</v>
      </c>
      <c r="E27" s="984"/>
      <c r="G27" s="261">
        <v>10.050000000000001</v>
      </c>
      <c r="I27" s="262">
        <v>10.150499999999999</v>
      </c>
      <c r="J27" s="248">
        <f t="shared" si="1"/>
        <v>0.01</v>
      </c>
      <c r="K27" s="249">
        <v>9.9499999999999993</v>
      </c>
      <c r="M27" s="958"/>
    </row>
    <row r="28" spans="1:13" ht="14.25">
      <c r="A28" s="972"/>
      <c r="B28" s="259" t="s">
        <v>1035</v>
      </c>
      <c r="C28" s="259" t="s">
        <v>1028</v>
      </c>
      <c r="D28" s="260" t="s">
        <v>1029</v>
      </c>
      <c r="E28" s="984"/>
      <c r="G28" s="261">
        <v>11.7</v>
      </c>
      <c r="I28" s="262">
        <v>11.817</v>
      </c>
      <c r="J28" s="248">
        <f t="shared" si="1"/>
        <v>0.01</v>
      </c>
      <c r="K28" s="249">
        <v>11.75</v>
      </c>
      <c r="M28" s="958"/>
    </row>
    <row r="29" spans="1:13" ht="14.25">
      <c r="A29" s="973"/>
      <c r="B29" s="259" t="s">
        <v>1036</v>
      </c>
      <c r="C29" s="259" t="s">
        <v>1028</v>
      </c>
      <c r="D29" s="260" t="s">
        <v>1029</v>
      </c>
      <c r="E29" s="985"/>
      <c r="G29" s="261">
        <v>11.7</v>
      </c>
      <c r="I29" s="262">
        <v>11.817</v>
      </c>
      <c r="J29" s="248">
        <f t="shared" si="1"/>
        <v>0.01</v>
      </c>
      <c r="K29" s="249">
        <v>11.95</v>
      </c>
      <c r="M29" s="959"/>
    </row>
  </sheetData>
  <mergeCells count="13">
    <mergeCell ref="A3:A6"/>
    <mergeCell ref="A9:A14"/>
    <mergeCell ref="A17:A21"/>
    <mergeCell ref="A24:A29"/>
    <mergeCell ref="E3:E6"/>
    <mergeCell ref="E9:E14"/>
    <mergeCell ref="E17:E21"/>
    <mergeCell ref="E24:E29"/>
    <mergeCell ref="M3:M6"/>
    <mergeCell ref="M9:M14"/>
    <mergeCell ref="M17:M21"/>
    <mergeCell ref="M24:M29"/>
    <mergeCell ref="D1:E1"/>
  </mergeCells>
  <phoneticPr fontId="173" type="noConversion"/>
  <pageMargins left="0.7" right="0.7" top="0.75" bottom="0.75" header="0.3" footer="0.3"/>
  <pageSetup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9" workbookViewId="0">
      <selection activeCell="E14" sqref="E14"/>
    </sheetView>
  </sheetViews>
  <sheetFormatPr defaultColWidth="9" defaultRowHeight="13.5"/>
  <cols>
    <col min="1" max="1" width="20.875" style="188" customWidth="1"/>
    <col min="2" max="2" width="28.625" style="188" customWidth="1"/>
    <col min="3" max="3" width="38" style="188" customWidth="1"/>
    <col min="4" max="4" width="13.5" style="188" customWidth="1"/>
    <col min="5" max="5" width="13.125" style="188" customWidth="1"/>
    <col min="6" max="6" width="17.375" style="188" customWidth="1"/>
    <col min="7" max="16384" width="9" style="188"/>
  </cols>
  <sheetData>
    <row r="1" spans="1:7" ht="18.75">
      <c r="A1" s="1004" t="s">
        <v>1112</v>
      </c>
      <c r="B1" s="1005"/>
      <c r="C1" s="1005"/>
      <c r="D1" s="1005"/>
      <c r="E1" s="1005"/>
      <c r="F1" s="1005"/>
      <c r="G1" s="1006"/>
    </row>
    <row r="2" spans="1:7" ht="40.5">
      <c r="A2" s="189" t="s">
        <v>1047</v>
      </c>
      <c r="B2" s="189" t="s">
        <v>1048</v>
      </c>
      <c r="C2" s="189" t="s">
        <v>1049</v>
      </c>
      <c r="D2" s="190" t="s">
        <v>1113</v>
      </c>
      <c r="E2" s="190" t="s">
        <v>1114</v>
      </c>
      <c r="F2" s="190" t="s">
        <v>1057</v>
      </c>
      <c r="G2" s="190" t="s">
        <v>1115</v>
      </c>
    </row>
    <row r="3" spans="1:7" ht="27">
      <c r="A3" s="1007" t="s">
        <v>1058</v>
      </c>
      <c r="B3" s="998" t="s">
        <v>1059</v>
      </c>
      <c r="C3" s="191" t="s">
        <v>1060</v>
      </c>
      <c r="D3" s="192">
        <v>7.2</v>
      </c>
      <c r="E3" s="193">
        <v>7.1</v>
      </c>
      <c r="F3" s="1013" t="s">
        <v>1116</v>
      </c>
      <c r="G3" s="194">
        <f>+E3/D3-1</f>
        <v>-1.3888888888888999E-2</v>
      </c>
    </row>
    <row r="4" spans="1:7" ht="27">
      <c r="A4" s="996"/>
      <c r="B4" s="998"/>
      <c r="C4" s="195" t="s">
        <v>1062</v>
      </c>
      <c r="D4" s="196">
        <v>7.5</v>
      </c>
      <c r="E4" s="197">
        <v>7.35</v>
      </c>
      <c r="F4" s="1014"/>
      <c r="G4" s="194">
        <f t="shared" ref="G4:G8" si="0">+E4/D4-1</f>
        <v>-0.02</v>
      </c>
    </row>
    <row r="5" spans="1:7" ht="27">
      <c r="A5" s="996"/>
      <c r="B5" s="998"/>
      <c r="C5" s="195" t="s">
        <v>1063</v>
      </c>
      <c r="D5" s="196">
        <v>8.9</v>
      </c>
      <c r="E5" s="197">
        <v>9</v>
      </c>
      <c r="F5" s="1014"/>
      <c r="G5" s="194">
        <f t="shared" si="0"/>
        <v>1.1235955056179799E-2</v>
      </c>
    </row>
    <row r="6" spans="1:7" ht="27">
      <c r="A6" s="996"/>
      <c r="B6" s="998"/>
      <c r="C6" s="195" t="s">
        <v>1064</v>
      </c>
      <c r="D6" s="196">
        <v>10.050000000000001</v>
      </c>
      <c r="E6" s="197">
        <v>9.9499999999999993</v>
      </c>
      <c r="F6" s="1014"/>
      <c r="G6" s="194">
        <f t="shared" si="0"/>
        <v>-9.9502487562190805E-3</v>
      </c>
    </row>
    <row r="7" spans="1:7" ht="14.25">
      <c r="A7" s="996"/>
      <c r="B7" s="998"/>
      <c r="C7" s="198" t="s">
        <v>1065</v>
      </c>
      <c r="D7" s="196">
        <v>11.95</v>
      </c>
      <c r="E7" s="197">
        <v>11.75</v>
      </c>
      <c r="F7" s="1014"/>
      <c r="G7" s="194">
        <f t="shared" si="0"/>
        <v>-1.67364016736401E-2</v>
      </c>
    </row>
    <row r="8" spans="1:7" ht="14.25">
      <c r="A8" s="997"/>
      <c r="B8" s="999"/>
      <c r="C8" s="199" t="s">
        <v>151</v>
      </c>
      <c r="D8" s="200">
        <v>12.2</v>
      </c>
      <c r="E8" s="201">
        <v>11.95</v>
      </c>
      <c r="F8" s="1015"/>
      <c r="G8" s="194">
        <f t="shared" si="0"/>
        <v>-2.0491803278688499E-2</v>
      </c>
    </row>
    <row r="9" spans="1:7" ht="3.6" customHeight="1">
      <c r="A9" s="202"/>
      <c r="B9" s="203"/>
      <c r="C9" s="204"/>
      <c r="D9" s="205"/>
      <c r="E9" s="206"/>
      <c r="F9" s="206"/>
      <c r="G9" s="207"/>
    </row>
    <row r="10" spans="1:7">
      <c r="A10" s="189" t="s">
        <v>1047</v>
      </c>
      <c r="B10" s="189" t="s">
        <v>1048</v>
      </c>
      <c r="C10" s="189" t="s">
        <v>1049</v>
      </c>
      <c r="D10" s="208" t="s">
        <v>1050</v>
      </c>
      <c r="E10" s="189" t="s">
        <v>1050</v>
      </c>
      <c r="F10" s="190" t="s">
        <v>1057</v>
      </c>
      <c r="G10" s="190" t="s">
        <v>1115</v>
      </c>
    </row>
    <row r="11" spans="1:7" ht="14.25">
      <c r="A11" s="995" t="s">
        <v>1066</v>
      </c>
      <c r="B11" s="1000" t="s">
        <v>1067</v>
      </c>
      <c r="C11" s="209" t="s">
        <v>1068</v>
      </c>
      <c r="D11" s="210">
        <v>7</v>
      </c>
      <c r="E11" s="211">
        <v>6.9</v>
      </c>
      <c r="F11" s="1013" t="s">
        <v>1116</v>
      </c>
      <c r="G11" s="194">
        <f t="shared" ref="G11:G14" si="1">+E11/D11-1</f>
        <v>-1.42857142857142E-2</v>
      </c>
    </row>
    <row r="12" spans="1:7" ht="27">
      <c r="A12" s="1008"/>
      <c r="B12" s="998"/>
      <c r="C12" s="212" t="s">
        <v>1070</v>
      </c>
      <c r="D12" s="196">
        <v>7.25</v>
      </c>
      <c r="E12" s="197">
        <v>7.15</v>
      </c>
      <c r="F12" s="1014"/>
      <c r="G12" s="194">
        <f t="shared" si="1"/>
        <v>-1.3793103448275799E-2</v>
      </c>
    </row>
    <row r="13" spans="1:7" ht="14.25">
      <c r="A13" s="1008"/>
      <c r="B13" s="998"/>
      <c r="C13" s="212" t="s">
        <v>1071</v>
      </c>
      <c r="D13" s="196">
        <v>8.75</v>
      </c>
      <c r="E13" s="197">
        <v>8.8000000000000007</v>
      </c>
      <c r="F13" s="1014"/>
      <c r="G13" s="194">
        <f t="shared" si="1"/>
        <v>5.7142857142857802E-3</v>
      </c>
    </row>
    <row r="14" spans="1:7" ht="14.25">
      <c r="A14" s="1009"/>
      <c r="B14" s="999"/>
      <c r="C14" s="213" t="s">
        <v>1072</v>
      </c>
      <c r="D14" s="200">
        <v>9.9</v>
      </c>
      <c r="E14" s="201">
        <v>9.75</v>
      </c>
      <c r="F14" s="1015"/>
      <c r="G14" s="194">
        <f t="shared" si="1"/>
        <v>-1.51515151515151E-2</v>
      </c>
    </row>
    <row r="15" spans="1:7" ht="3.6" customHeight="1">
      <c r="A15" s="214"/>
      <c r="B15" s="215"/>
      <c r="C15" s="216"/>
      <c r="D15" s="216"/>
      <c r="E15" s="217"/>
      <c r="F15" s="217"/>
      <c r="G15" s="218"/>
    </row>
    <row r="16" spans="1:7">
      <c r="A16" s="189" t="s">
        <v>1047</v>
      </c>
      <c r="B16" s="189" t="s">
        <v>1048</v>
      </c>
      <c r="C16" s="189" t="s">
        <v>1049</v>
      </c>
      <c r="D16" s="208" t="s">
        <v>1050</v>
      </c>
      <c r="E16" s="189" t="s">
        <v>1117</v>
      </c>
      <c r="F16" s="190" t="s">
        <v>1057</v>
      </c>
      <c r="G16" s="190" t="s">
        <v>1115</v>
      </c>
    </row>
    <row r="17" spans="1:8" ht="14.25">
      <c r="A17" s="1010" t="s">
        <v>1118</v>
      </c>
      <c r="B17" s="1001" t="s">
        <v>1119</v>
      </c>
      <c r="C17" s="219" t="s">
        <v>1120</v>
      </c>
      <c r="D17" s="220">
        <v>10.15</v>
      </c>
      <c r="E17" s="221">
        <v>10.15</v>
      </c>
      <c r="F17" s="1016" t="s">
        <v>1121</v>
      </c>
      <c r="G17" s="194">
        <f t="shared" ref="G17:G20" si="2">+E17/D17-1</f>
        <v>0</v>
      </c>
    </row>
    <row r="18" spans="1:8" ht="14.25">
      <c r="A18" s="1011"/>
      <c r="B18" s="1002"/>
      <c r="C18" s="222" t="s">
        <v>1122</v>
      </c>
      <c r="D18" s="223">
        <v>11.1</v>
      </c>
      <c r="E18" s="224">
        <v>11.1</v>
      </c>
      <c r="F18" s="1017"/>
      <c r="G18" s="194">
        <f t="shared" si="2"/>
        <v>0</v>
      </c>
    </row>
    <row r="19" spans="1:8" ht="14.25">
      <c r="A19" s="1011"/>
      <c r="B19" s="1002"/>
      <c r="C19" s="222" t="s">
        <v>1123</v>
      </c>
      <c r="D19" s="223">
        <v>13.05</v>
      </c>
      <c r="E19" s="224">
        <v>13.05</v>
      </c>
      <c r="F19" s="1017"/>
      <c r="G19" s="194">
        <f t="shared" si="2"/>
        <v>0</v>
      </c>
    </row>
    <row r="20" spans="1:8" ht="27">
      <c r="A20" s="1012"/>
      <c r="B20" s="1003"/>
      <c r="C20" s="225" t="s">
        <v>1124</v>
      </c>
      <c r="D20" s="226">
        <v>13.25</v>
      </c>
      <c r="E20" s="227">
        <v>13.25</v>
      </c>
      <c r="F20" s="1018"/>
      <c r="G20" s="194">
        <f t="shared" si="2"/>
        <v>0</v>
      </c>
    </row>
    <row r="21" spans="1:8" ht="3.6" customHeight="1">
      <c r="A21" s="202"/>
      <c r="B21" s="218"/>
      <c r="C21" s="228"/>
      <c r="D21" s="205"/>
      <c r="E21" s="206"/>
      <c r="F21" s="206"/>
      <c r="G21" s="207"/>
    </row>
    <row r="22" spans="1:8">
      <c r="A22" s="189" t="s">
        <v>1047</v>
      </c>
      <c r="B22" s="189" t="s">
        <v>1048</v>
      </c>
      <c r="C22" s="189" t="s">
        <v>1049</v>
      </c>
      <c r="D22" s="208" t="s">
        <v>1050</v>
      </c>
      <c r="E22" s="189" t="s">
        <v>1117</v>
      </c>
      <c r="F22" s="190" t="s">
        <v>1057</v>
      </c>
      <c r="G22" s="190" t="s">
        <v>1115</v>
      </c>
    </row>
    <row r="23" spans="1:8" ht="14.25">
      <c r="A23" s="995" t="s">
        <v>1073</v>
      </c>
      <c r="B23" s="1000" t="s">
        <v>1067</v>
      </c>
      <c r="C23" s="229" t="s">
        <v>1074</v>
      </c>
      <c r="D23" s="210">
        <v>7.3</v>
      </c>
      <c r="E23" s="230">
        <v>7.35</v>
      </c>
      <c r="F23" s="1019" t="s">
        <v>1125</v>
      </c>
      <c r="G23" s="194">
        <f t="shared" ref="G23:G28" si="3">+E23/D23-1</f>
        <v>6.8493150684931798E-3</v>
      </c>
      <c r="H23" s="231"/>
    </row>
    <row r="24" spans="1:8" ht="27">
      <c r="A24" s="996"/>
      <c r="B24" s="998"/>
      <c r="C24" s="195" t="s">
        <v>1076</v>
      </c>
      <c r="D24" s="196">
        <v>7.3</v>
      </c>
      <c r="E24" s="232">
        <v>7.65</v>
      </c>
      <c r="F24" s="1020"/>
      <c r="G24" s="194">
        <f t="shared" si="3"/>
        <v>4.7945205479451997E-2</v>
      </c>
      <c r="H24" s="231"/>
    </row>
    <row r="25" spans="1:8" ht="14.25">
      <c r="A25" s="996"/>
      <c r="B25" s="998"/>
      <c r="C25" s="195" t="s">
        <v>1077</v>
      </c>
      <c r="D25" s="196">
        <v>9.5</v>
      </c>
      <c r="E25" s="232">
        <v>9.4499999999999993</v>
      </c>
      <c r="F25" s="1020"/>
      <c r="G25" s="194">
        <f t="shared" si="3"/>
        <v>-5.2631578947369704E-3</v>
      </c>
      <c r="H25" s="231"/>
    </row>
    <row r="26" spans="1:8" ht="27">
      <c r="A26" s="996"/>
      <c r="B26" s="998"/>
      <c r="C26" s="195" t="s">
        <v>1078</v>
      </c>
      <c r="D26" s="196">
        <v>10.5</v>
      </c>
      <c r="E26" s="232">
        <v>10.45</v>
      </c>
      <c r="F26" s="1020"/>
      <c r="G26" s="194">
        <f t="shared" si="3"/>
        <v>-4.7619047619048603E-3</v>
      </c>
      <c r="H26" s="231"/>
    </row>
    <row r="27" spans="1:8" ht="14.25">
      <c r="A27" s="996"/>
      <c r="B27" s="998"/>
      <c r="C27" s="198" t="s">
        <v>1079</v>
      </c>
      <c r="D27" s="196">
        <v>12.35</v>
      </c>
      <c r="E27" s="232">
        <v>12.3</v>
      </c>
      <c r="F27" s="1020"/>
      <c r="G27" s="194">
        <f t="shared" si="3"/>
        <v>-4.0485829959513399E-3</v>
      </c>
      <c r="H27" s="231"/>
    </row>
    <row r="28" spans="1:8" ht="14.25">
      <c r="A28" s="997"/>
      <c r="B28" s="999"/>
      <c r="C28" s="199" t="s">
        <v>1080</v>
      </c>
      <c r="D28" s="200">
        <v>12.35</v>
      </c>
      <c r="E28" s="233">
        <v>12.5</v>
      </c>
      <c r="F28" s="1021"/>
      <c r="G28" s="194">
        <f t="shared" si="3"/>
        <v>1.21457489878543E-2</v>
      </c>
    </row>
    <row r="29" spans="1:8" ht="3.6" customHeight="1">
      <c r="A29" s="214"/>
      <c r="B29" s="215"/>
      <c r="C29" s="216"/>
      <c r="D29" s="216"/>
      <c r="E29" s="217"/>
      <c r="F29" s="217"/>
      <c r="G29" s="218"/>
    </row>
    <row r="30" spans="1:8">
      <c r="A30" s="189" t="s">
        <v>1047</v>
      </c>
      <c r="B30" s="189" t="s">
        <v>1048</v>
      </c>
      <c r="C30" s="189" t="s">
        <v>1049</v>
      </c>
      <c r="D30" s="208" t="s">
        <v>1050</v>
      </c>
      <c r="E30" s="189" t="s">
        <v>1117</v>
      </c>
      <c r="F30" s="190" t="s">
        <v>1057</v>
      </c>
      <c r="G30" s="190" t="s">
        <v>1115</v>
      </c>
    </row>
    <row r="31" spans="1:8" ht="14.25">
      <c r="A31" s="995" t="s">
        <v>1081</v>
      </c>
      <c r="B31" s="1000" t="s">
        <v>1082</v>
      </c>
      <c r="C31" s="209" t="s">
        <v>1074</v>
      </c>
      <c r="D31" s="210">
        <v>7.2</v>
      </c>
      <c r="E31" s="230">
        <v>7.5</v>
      </c>
      <c r="F31" s="992" t="s">
        <v>1126</v>
      </c>
      <c r="G31" s="234">
        <f t="shared" ref="G31:G35" si="4">+E31/D31-1</f>
        <v>4.1666666666666699E-2</v>
      </c>
      <c r="H31" s="231"/>
    </row>
    <row r="32" spans="1:8" ht="14.25">
      <c r="A32" s="996"/>
      <c r="B32" s="998"/>
      <c r="C32" s="212" t="s">
        <v>1077</v>
      </c>
      <c r="D32" s="196">
        <v>9.4</v>
      </c>
      <c r="E32" s="232">
        <v>9.65</v>
      </c>
      <c r="F32" s="993"/>
      <c r="G32" s="194">
        <f t="shared" si="4"/>
        <v>2.6595744680851099E-2</v>
      </c>
      <c r="H32" s="231"/>
    </row>
    <row r="33" spans="1:8" ht="27">
      <c r="A33" s="996"/>
      <c r="B33" s="998"/>
      <c r="C33" s="212" t="s">
        <v>1078</v>
      </c>
      <c r="D33" s="196">
        <v>10.4</v>
      </c>
      <c r="E33" s="232">
        <v>10.65</v>
      </c>
      <c r="F33" s="993"/>
      <c r="G33" s="194">
        <f t="shared" si="4"/>
        <v>2.4038461538461502E-2</v>
      </c>
      <c r="H33" s="231"/>
    </row>
    <row r="34" spans="1:8" ht="27">
      <c r="A34" s="996"/>
      <c r="B34" s="998"/>
      <c r="C34" s="212" t="s">
        <v>1079</v>
      </c>
      <c r="D34" s="196">
        <v>12.25</v>
      </c>
      <c r="E34" s="232">
        <v>12.5</v>
      </c>
      <c r="F34" s="993"/>
      <c r="G34" s="194">
        <f t="shared" si="4"/>
        <v>2.04081632653061E-2</v>
      </c>
      <c r="H34" s="231"/>
    </row>
    <row r="35" spans="1:8" ht="14.25">
      <c r="A35" s="997"/>
      <c r="B35" s="999"/>
      <c r="C35" s="235" t="s">
        <v>1080</v>
      </c>
      <c r="D35" s="200">
        <v>12.25</v>
      </c>
      <c r="E35" s="233">
        <v>12.7</v>
      </c>
      <c r="F35" s="994"/>
      <c r="G35" s="236">
        <f t="shared" si="4"/>
        <v>3.6734693877551003E-2</v>
      </c>
      <c r="H35" s="231"/>
    </row>
  </sheetData>
  <mergeCells count="16">
    <mergeCell ref="A1:G1"/>
    <mergeCell ref="A3:A8"/>
    <mergeCell ref="A11:A14"/>
    <mergeCell ref="A17:A20"/>
    <mergeCell ref="A23:A28"/>
    <mergeCell ref="F3:F8"/>
    <mergeCell ref="F11:F14"/>
    <mergeCell ref="F17:F20"/>
    <mergeCell ref="F23:F28"/>
    <mergeCell ref="F31:F35"/>
    <mergeCell ref="A31:A35"/>
    <mergeCell ref="B3:B8"/>
    <mergeCell ref="B11:B14"/>
    <mergeCell ref="B17:B20"/>
    <mergeCell ref="B23:B28"/>
    <mergeCell ref="B31:B35"/>
  </mergeCells>
  <phoneticPr fontId="17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I17" sqref="I17"/>
    </sheetView>
  </sheetViews>
  <sheetFormatPr defaultColWidth="7.625" defaultRowHeight="14.25"/>
  <cols>
    <col min="1" max="1" width="9.625" style="150" customWidth="1"/>
    <col min="2" max="2" width="11.875" style="150" customWidth="1"/>
    <col min="3" max="3" width="25.625" style="150" customWidth="1"/>
    <col min="4" max="5" width="10.875" style="150" customWidth="1"/>
    <col min="6" max="6" width="3.5" style="150" customWidth="1"/>
    <col min="7" max="7" width="13.5" style="150" customWidth="1"/>
    <col min="8" max="8" width="7.625" style="150"/>
    <col min="9" max="9" width="13.5" style="150" customWidth="1"/>
    <col min="10" max="10" width="9.125" style="151" customWidth="1"/>
    <col min="11" max="11" width="13.5" style="150" customWidth="1"/>
    <col min="12" max="12" width="9.125" style="151" customWidth="1"/>
    <col min="13" max="13" width="3.875" style="150" customWidth="1"/>
    <col min="14" max="14" width="9.125" style="152" customWidth="1"/>
    <col min="15" max="15" width="4.625" style="150" customWidth="1"/>
    <col min="16" max="16" width="14.125" style="150" customWidth="1"/>
    <col min="17" max="16384" width="7.625" style="150"/>
  </cols>
  <sheetData>
    <row r="1" spans="1:16" s="149" customFormat="1" ht="30" customHeight="1">
      <c r="A1" s="153" t="s">
        <v>87</v>
      </c>
      <c r="B1" s="153" t="s">
        <v>1015</v>
      </c>
      <c r="C1" s="153" t="s">
        <v>1016</v>
      </c>
      <c r="D1" s="1040" t="s">
        <v>1107</v>
      </c>
      <c r="E1" s="1041"/>
      <c r="G1" s="154" t="s">
        <v>1108</v>
      </c>
      <c r="I1" s="154" t="s">
        <v>1109</v>
      </c>
      <c r="J1" s="155" t="s">
        <v>1127</v>
      </c>
      <c r="K1" s="154" t="s">
        <v>1110</v>
      </c>
      <c r="L1" s="155" t="s">
        <v>1128</v>
      </c>
      <c r="N1" s="156" t="s">
        <v>1129</v>
      </c>
      <c r="P1" s="157" t="s">
        <v>1111</v>
      </c>
    </row>
    <row r="2" spans="1:16">
      <c r="A2" s="1042" t="s">
        <v>1130</v>
      </c>
      <c r="B2" s="158" t="s">
        <v>1031</v>
      </c>
      <c r="C2" s="158" t="s">
        <v>1038</v>
      </c>
      <c r="D2" s="159" t="s">
        <v>1029</v>
      </c>
      <c r="E2" s="1037">
        <v>3964</v>
      </c>
      <c r="G2" s="160">
        <v>10.15</v>
      </c>
      <c r="H2" s="161"/>
      <c r="I2" s="160">
        <f>'[35]PAK 2025'!O32</f>
        <v>10.664849999999999</v>
      </c>
      <c r="J2" s="162">
        <f>I2/G2-1</f>
        <v>5.0724137931034398E-2</v>
      </c>
      <c r="K2" s="163">
        <f>'[35]IND 2025'!E17</f>
        <v>10.15</v>
      </c>
      <c r="L2" s="162">
        <f>K2/G2-1</f>
        <v>0</v>
      </c>
      <c r="N2" s="164">
        <f>K2/I2-1</f>
        <v>-4.8275409405664299E-2</v>
      </c>
      <c r="P2" s="1022" t="s">
        <v>1131</v>
      </c>
    </row>
    <row r="3" spans="1:16">
      <c r="A3" s="1042"/>
      <c r="B3" s="158" t="s">
        <v>1032</v>
      </c>
      <c r="C3" s="158" t="s">
        <v>1038</v>
      </c>
      <c r="D3" s="159" t="s">
        <v>1029</v>
      </c>
      <c r="E3" s="1038"/>
      <c r="G3" s="160">
        <v>11.1</v>
      </c>
      <c r="H3" s="161"/>
      <c r="I3" s="160">
        <f>'[35]PAK 2025'!O33</f>
        <v>12.13275</v>
      </c>
      <c r="J3" s="162">
        <f t="shared" ref="J3:J5" si="0">I3/G3-1</f>
        <v>9.3040540540540603E-2</v>
      </c>
      <c r="K3" s="163">
        <f>'[35]IND 2025'!E18</f>
        <v>11.1</v>
      </c>
      <c r="L3" s="162">
        <f t="shared" ref="L3:L5" si="1">K3/G3-1</f>
        <v>0</v>
      </c>
      <c r="N3" s="164">
        <f t="shared" ref="N3:N5" si="2">K3/I3-1</f>
        <v>-8.5120850590344396E-2</v>
      </c>
      <c r="P3" s="1023"/>
    </row>
    <row r="4" spans="1:16">
      <c r="A4" s="1042"/>
      <c r="B4" s="158" t="s">
        <v>1035</v>
      </c>
      <c r="C4" s="158" t="s">
        <v>1038</v>
      </c>
      <c r="D4" s="159" t="s">
        <v>1029</v>
      </c>
      <c r="E4" s="1038"/>
      <c r="G4" s="160">
        <v>13.05</v>
      </c>
      <c r="H4" s="161"/>
      <c r="I4" s="160">
        <f>'[35]PAK 2025'!O34</f>
        <v>14.24619</v>
      </c>
      <c r="J4" s="162">
        <f t="shared" si="0"/>
        <v>9.1662068965517193E-2</v>
      </c>
      <c r="K4" s="163">
        <f>'[35]IND 2025'!E19</f>
        <v>13.05</v>
      </c>
      <c r="L4" s="162">
        <f t="shared" si="1"/>
        <v>0</v>
      </c>
      <c r="N4" s="164">
        <f t="shared" si="2"/>
        <v>-8.3965607646676002E-2</v>
      </c>
      <c r="P4" s="1023"/>
    </row>
    <row r="5" spans="1:16">
      <c r="A5" s="1042"/>
      <c r="B5" s="158" t="s">
        <v>1036</v>
      </c>
      <c r="C5" s="158" t="s">
        <v>1038</v>
      </c>
      <c r="D5" s="159" t="s">
        <v>1029</v>
      </c>
      <c r="E5" s="1039"/>
      <c r="G5" s="160">
        <v>13.25</v>
      </c>
      <c r="H5" s="161"/>
      <c r="I5" s="160">
        <f>'[35]PAK 2025'!O35</f>
        <v>14.24619</v>
      </c>
      <c r="J5" s="162">
        <f t="shared" si="0"/>
        <v>7.5184150943396102E-2</v>
      </c>
      <c r="K5" s="163">
        <f>'[35]IND 2025'!E20</f>
        <v>13.25</v>
      </c>
      <c r="L5" s="162">
        <f t="shared" si="1"/>
        <v>0</v>
      </c>
      <c r="N5" s="164">
        <f t="shared" si="2"/>
        <v>-6.9926766384556194E-2</v>
      </c>
      <c r="P5" s="1024"/>
    </row>
    <row r="6" spans="1:16">
      <c r="A6" s="165"/>
      <c r="B6" s="151"/>
      <c r="C6" s="151"/>
      <c r="D6" s="166">
        <f>SUM(D2:D5)</f>
        <v>0</v>
      </c>
      <c r="E6" s="166"/>
    </row>
    <row r="7" spans="1:16">
      <c r="A7" s="165"/>
      <c r="B7" s="151"/>
      <c r="C7" s="151"/>
      <c r="D7" s="151"/>
      <c r="E7" s="151"/>
    </row>
    <row r="8" spans="1:16">
      <c r="A8" s="881" t="s">
        <v>1026</v>
      </c>
      <c r="B8" s="167" t="s">
        <v>1027</v>
      </c>
      <c r="C8" s="167" t="s">
        <v>1028</v>
      </c>
      <c r="D8" s="168" t="s">
        <v>1029</v>
      </c>
      <c r="E8" s="869">
        <v>35313</v>
      </c>
      <c r="G8" s="169">
        <v>6.98</v>
      </c>
      <c r="I8" s="169">
        <f>'[35]PAK 2025'!O3</f>
        <v>7.48</v>
      </c>
      <c r="J8" s="162">
        <f>I8/G8-1</f>
        <v>7.1633237822349594E-2</v>
      </c>
      <c r="K8" s="170">
        <f>'[35]IND 2025'!E11</f>
        <v>6.9</v>
      </c>
      <c r="L8" s="162">
        <f>K8/G8-1</f>
        <v>-1.14613180515759E-2</v>
      </c>
      <c r="N8" s="164">
        <f>K8/I8-1</f>
        <v>-7.7540106951871607E-2</v>
      </c>
      <c r="P8" s="1025" t="s">
        <v>1131</v>
      </c>
    </row>
    <row r="9" spans="1:16">
      <c r="A9" s="882"/>
      <c r="B9" s="167" t="s">
        <v>1030</v>
      </c>
      <c r="C9" s="167" t="s">
        <v>1028</v>
      </c>
      <c r="D9" s="168" t="s">
        <v>1029</v>
      </c>
      <c r="E9" s="870"/>
      <c r="G9" s="169">
        <v>7.13</v>
      </c>
      <c r="I9" s="169">
        <f>'[35]PAK 2025'!O4</f>
        <v>7.64</v>
      </c>
      <c r="J9" s="162">
        <f t="shared" ref="J9:J11" si="3">I9/G9-1</f>
        <v>7.1528751753155803E-2</v>
      </c>
      <c r="K9" s="170">
        <f>'[35]IND 2025'!E12</f>
        <v>7.15</v>
      </c>
      <c r="L9" s="162">
        <f t="shared" ref="L9:L11" si="4">K9/G9-1</f>
        <v>2.8050490883591E-3</v>
      </c>
      <c r="N9" s="164">
        <f t="shared" ref="N9:N11" si="5">K9/I9-1</f>
        <v>-6.4136125654450094E-2</v>
      </c>
      <c r="P9" s="1026"/>
    </row>
    <row r="10" spans="1:16">
      <c r="A10" s="882"/>
      <c r="B10" s="167" t="s">
        <v>1031</v>
      </c>
      <c r="C10" s="167" t="s">
        <v>1028</v>
      </c>
      <c r="D10" s="168" t="s">
        <v>1029</v>
      </c>
      <c r="E10" s="870"/>
      <c r="G10" s="169">
        <v>8.9</v>
      </c>
      <c r="I10" s="169">
        <f>'[35]PAK 2025'!O5</f>
        <v>9.5399999999999991</v>
      </c>
      <c r="J10" s="162">
        <f t="shared" si="3"/>
        <v>7.1910112359550499E-2</v>
      </c>
      <c r="K10" s="170">
        <f>'[35]IND 2025'!E13</f>
        <v>8.8000000000000007</v>
      </c>
      <c r="L10" s="162">
        <f t="shared" si="4"/>
        <v>-1.12359550561797E-2</v>
      </c>
      <c r="N10" s="164">
        <f t="shared" si="5"/>
        <v>-7.7568134171907596E-2</v>
      </c>
      <c r="P10" s="1026"/>
    </row>
    <row r="11" spans="1:16">
      <c r="A11" s="883"/>
      <c r="B11" s="167" t="s">
        <v>1032</v>
      </c>
      <c r="C11" s="167" t="s">
        <v>1028</v>
      </c>
      <c r="D11" s="168" t="s">
        <v>1029</v>
      </c>
      <c r="E11" s="871"/>
      <c r="G11" s="169">
        <v>10.050000000000001</v>
      </c>
      <c r="I11" s="169">
        <f>'[35]PAK 2025'!O6</f>
        <v>10.76</v>
      </c>
      <c r="J11" s="162">
        <f t="shared" si="3"/>
        <v>7.0646766169154093E-2</v>
      </c>
      <c r="K11" s="170">
        <f>'[35]IND 2025'!E14</f>
        <v>9.75</v>
      </c>
      <c r="L11" s="162">
        <f t="shared" si="4"/>
        <v>-2.9850746268656799E-2</v>
      </c>
      <c r="N11" s="164">
        <f t="shared" si="5"/>
        <v>-9.38661710037174E-2</v>
      </c>
      <c r="P11" s="1027"/>
    </row>
    <row r="12" spans="1:16">
      <c r="A12" s="151"/>
      <c r="B12" s="151"/>
      <c r="C12" s="151"/>
      <c r="D12" s="166">
        <f>SUM(D8:D11)</f>
        <v>0</v>
      </c>
      <c r="E12" s="166"/>
    </row>
    <row r="14" spans="1:16">
      <c r="A14" s="884" t="s">
        <v>1033</v>
      </c>
      <c r="B14" s="171" t="s">
        <v>1027</v>
      </c>
      <c r="C14" s="171" t="s">
        <v>1034</v>
      </c>
      <c r="D14" s="172" t="s">
        <v>1029</v>
      </c>
      <c r="E14" s="872">
        <v>116699</v>
      </c>
      <c r="G14" s="173">
        <v>7.28</v>
      </c>
      <c r="I14" s="173">
        <f>'[35]PAK 2025'!O9</f>
        <v>7.7168000000000001</v>
      </c>
      <c r="J14" s="162">
        <f>I14/G14-1</f>
        <v>6.0000000000000102E-2</v>
      </c>
      <c r="K14" s="174">
        <f>'[35]IND 2025'!E23</f>
        <v>7.35</v>
      </c>
      <c r="L14" s="162">
        <f>K14/G14-1</f>
        <v>9.6153846153845795E-3</v>
      </c>
      <c r="N14" s="164">
        <f>K14/I14-1</f>
        <v>-4.7532656023222097E-2</v>
      </c>
      <c r="P14" s="1028" t="s">
        <v>1131</v>
      </c>
    </row>
    <row r="15" spans="1:16">
      <c r="A15" s="885"/>
      <c r="B15" s="171" t="s">
        <v>1030</v>
      </c>
      <c r="C15" s="171" t="s">
        <v>1034</v>
      </c>
      <c r="D15" s="172" t="s">
        <v>1029</v>
      </c>
      <c r="E15" s="873"/>
      <c r="G15" s="173">
        <v>7.51</v>
      </c>
      <c r="I15" s="173">
        <f>'[35]PAK 2025'!O10</f>
        <v>7.9606000000000003</v>
      </c>
      <c r="J15" s="162">
        <f t="shared" ref="J15:J19" si="6">I15/G15-1</f>
        <v>6.0000000000000102E-2</v>
      </c>
      <c r="K15" s="174">
        <f>'[35]IND 2025'!E24</f>
        <v>7.65</v>
      </c>
      <c r="L15" s="162">
        <f t="shared" ref="L15:L19" si="7">K15/G15-1</f>
        <v>1.8641810918775099E-2</v>
      </c>
      <c r="N15" s="164">
        <f t="shared" ref="N15:N19" si="8">K15/I15-1</f>
        <v>-3.9017159510589601E-2</v>
      </c>
      <c r="P15" s="1029"/>
    </row>
    <row r="16" spans="1:16">
      <c r="A16" s="885"/>
      <c r="B16" s="171" t="s">
        <v>1031</v>
      </c>
      <c r="C16" s="171" t="s">
        <v>1034</v>
      </c>
      <c r="D16" s="172" t="s">
        <v>1029</v>
      </c>
      <c r="E16" s="873"/>
      <c r="G16" s="173">
        <v>9.4499999999999993</v>
      </c>
      <c r="I16" s="173">
        <f>'[35]PAK 2025'!O11</f>
        <v>10.016999999999999</v>
      </c>
      <c r="J16" s="162">
        <f t="shared" si="6"/>
        <v>6.0000000000000102E-2</v>
      </c>
      <c r="K16" s="174">
        <f>'[35]IND 2025'!E25</f>
        <v>9.4499999999999993</v>
      </c>
      <c r="L16" s="162">
        <f t="shared" si="7"/>
        <v>0</v>
      </c>
      <c r="N16" s="164">
        <f t="shared" si="8"/>
        <v>-5.6603773584905599E-2</v>
      </c>
      <c r="P16" s="1029"/>
    </row>
    <row r="17" spans="1:16">
      <c r="A17" s="885"/>
      <c r="B17" s="171" t="s">
        <v>1032</v>
      </c>
      <c r="C17" s="171" t="s">
        <v>1034</v>
      </c>
      <c r="D17" s="172" t="s">
        <v>1029</v>
      </c>
      <c r="E17" s="873"/>
      <c r="G17" s="173">
        <v>10.75</v>
      </c>
      <c r="I17" s="173">
        <f>'[35]PAK 2025'!O12</f>
        <v>11.395</v>
      </c>
      <c r="J17" s="162">
        <f t="shared" si="6"/>
        <v>6.0000000000000102E-2</v>
      </c>
      <c r="K17" s="174">
        <f>'[35]IND 2025'!E26</f>
        <v>10.45</v>
      </c>
      <c r="L17" s="162">
        <f t="shared" si="7"/>
        <v>-2.7906976744186102E-2</v>
      </c>
      <c r="N17" s="164">
        <f t="shared" si="8"/>
        <v>-8.2931110136024597E-2</v>
      </c>
      <c r="P17" s="1029"/>
    </row>
    <row r="18" spans="1:16">
      <c r="A18" s="885"/>
      <c r="B18" s="171" t="s">
        <v>1035</v>
      </c>
      <c r="C18" s="171" t="s">
        <v>1034</v>
      </c>
      <c r="D18" s="172" t="s">
        <v>1029</v>
      </c>
      <c r="E18" s="873"/>
      <c r="G18" s="173">
        <v>12.63</v>
      </c>
      <c r="I18" s="173">
        <f>'[35]PAK 2025'!O13</f>
        <v>13.3878</v>
      </c>
      <c r="J18" s="162">
        <f t="shared" si="6"/>
        <v>6.0000000000000102E-2</v>
      </c>
      <c r="K18" s="174">
        <f>'[35]IND 2025'!E27</f>
        <v>12.3</v>
      </c>
      <c r="L18" s="162">
        <f t="shared" si="7"/>
        <v>-2.6128266033254102E-2</v>
      </c>
      <c r="N18" s="164">
        <f t="shared" si="8"/>
        <v>-8.1253081163447302E-2</v>
      </c>
      <c r="P18" s="1029"/>
    </row>
    <row r="19" spans="1:16">
      <c r="A19" s="886"/>
      <c r="B19" s="171" t="s">
        <v>1036</v>
      </c>
      <c r="C19" s="171" t="s">
        <v>1034</v>
      </c>
      <c r="D19" s="172" t="s">
        <v>1029</v>
      </c>
      <c r="E19" s="874"/>
      <c r="G19" s="173">
        <v>12.63</v>
      </c>
      <c r="I19" s="173">
        <f>'[35]PAK 2025'!O14</f>
        <v>13.3878</v>
      </c>
      <c r="J19" s="162">
        <f t="shared" si="6"/>
        <v>6.0000000000000102E-2</v>
      </c>
      <c r="K19" s="174">
        <f>'[35]IND 2025'!E28</f>
        <v>12.5</v>
      </c>
      <c r="L19" s="162">
        <f t="shared" si="7"/>
        <v>-1.0292953285827499E-2</v>
      </c>
      <c r="N19" s="164">
        <f t="shared" si="8"/>
        <v>-6.6314106873422096E-2</v>
      </c>
      <c r="P19" s="1030"/>
    </row>
    <row r="20" spans="1:16">
      <c r="D20" s="166">
        <f>SUM(D14:D19)</f>
        <v>0</v>
      </c>
      <c r="E20" s="166"/>
    </row>
    <row r="21" spans="1:16">
      <c r="A21" s="165"/>
      <c r="B21" s="151"/>
      <c r="C21" s="151"/>
      <c r="D21" s="166"/>
      <c r="E21" s="166"/>
    </row>
    <row r="22" spans="1:16">
      <c r="A22" s="887" t="s">
        <v>1037</v>
      </c>
      <c r="B22" s="175" t="s">
        <v>1027</v>
      </c>
      <c r="C22" s="175" t="s">
        <v>1038</v>
      </c>
      <c r="D22" s="176" t="s">
        <v>1029</v>
      </c>
      <c r="E22" s="875">
        <v>32109</v>
      </c>
      <c r="G22" s="177">
        <v>7.42</v>
      </c>
      <c r="I22" s="177">
        <f>'[35]PAK 2025'!O17</f>
        <v>7.8567999999999998</v>
      </c>
      <c r="J22" s="162">
        <f>I22/G22-1</f>
        <v>5.8867924528301897E-2</v>
      </c>
      <c r="K22" s="178">
        <f>'[35]IND 2025'!E31</f>
        <v>7.5</v>
      </c>
      <c r="L22" s="162">
        <f>K22/G22-1</f>
        <v>1.07816711590296E-2</v>
      </c>
      <c r="N22" s="164">
        <f>K22/I22-1</f>
        <v>-4.5412890744323302E-2</v>
      </c>
      <c r="P22" s="1031" t="s">
        <v>209</v>
      </c>
    </row>
    <row r="23" spans="1:16">
      <c r="A23" s="888"/>
      <c r="B23" s="175" t="s">
        <v>1031</v>
      </c>
      <c r="C23" s="175" t="s">
        <v>1038</v>
      </c>
      <c r="D23" s="176" t="s">
        <v>1029</v>
      </c>
      <c r="E23" s="876"/>
      <c r="G23" s="177">
        <v>9.59</v>
      </c>
      <c r="I23" s="177">
        <f>'[35]PAK 2025'!O18</f>
        <v>10.157</v>
      </c>
      <c r="J23" s="162">
        <f t="shared" ref="J23:J26" si="9">I23/G23-1</f>
        <v>5.9124087591240902E-2</v>
      </c>
      <c r="K23" s="178">
        <f>'[35]IND 2025'!E32</f>
        <v>9.65</v>
      </c>
      <c r="L23" s="162">
        <f t="shared" ref="L23:L26" si="10">K23/G23-1</f>
        <v>6.2565172054223099E-3</v>
      </c>
      <c r="N23" s="164">
        <f t="shared" ref="N23:N26" si="11">K23/I23-1</f>
        <v>-4.9916313872206297E-2</v>
      </c>
      <c r="P23" s="1032"/>
    </row>
    <row r="24" spans="1:16">
      <c r="A24" s="888"/>
      <c r="B24" s="175" t="s">
        <v>1032</v>
      </c>
      <c r="C24" s="175" t="s">
        <v>1038</v>
      </c>
      <c r="D24" s="176" t="s">
        <v>1029</v>
      </c>
      <c r="E24" s="876"/>
      <c r="G24" s="177">
        <v>10.91</v>
      </c>
      <c r="I24" s="177">
        <f>'[35]PAK 2025'!O19</f>
        <v>11.555</v>
      </c>
      <c r="J24" s="162">
        <f t="shared" si="9"/>
        <v>5.91200733272228E-2</v>
      </c>
      <c r="K24" s="178">
        <f>'[35]IND 2025'!E33</f>
        <v>10.65</v>
      </c>
      <c r="L24" s="162">
        <f t="shared" si="10"/>
        <v>-2.38313473877176E-2</v>
      </c>
      <c r="N24" s="164">
        <f t="shared" si="11"/>
        <v>-7.83210731285158E-2</v>
      </c>
      <c r="P24" s="1032"/>
    </row>
    <row r="25" spans="1:16">
      <c r="A25" s="888"/>
      <c r="B25" s="175" t="s">
        <v>1035</v>
      </c>
      <c r="C25" s="175" t="s">
        <v>1038</v>
      </c>
      <c r="D25" s="176" t="s">
        <v>1029</v>
      </c>
      <c r="E25" s="876"/>
      <c r="G25" s="177">
        <v>12.81</v>
      </c>
      <c r="I25" s="177">
        <f>'[35]PAK 2025'!O20</f>
        <v>13.5678</v>
      </c>
      <c r="J25" s="162">
        <f t="shared" si="9"/>
        <v>5.9156908665105402E-2</v>
      </c>
      <c r="K25" s="178">
        <f>'[35]IND 2025'!E34</f>
        <v>12.5</v>
      </c>
      <c r="L25" s="162">
        <f t="shared" si="10"/>
        <v>-2.4199843871975001E-2</v>
      </c>
      <c r="N25" s="164">
        <f t="shared" si="11"/>
        <v>-7.87010421733811E-2</v>
      </c>
      <c r="P25" s="1032"/>
    </row>
    <row r="26" spans="1:16">
      <c r="A26" s="889"/>
      <c r="B26" s="175" t="s">
        <v>1036</v>
      </c>
      <c r="C26" s="175" t="s">
        <v>1038</v>
      </c>
      <c r="D26" s="176" t="s">
        <v>1029</v>
      </c>
      <c r="E26" s="877"/>
      <c r="G26" s="177">
        <v>12.81</v>
      </c>
      <c r="I26" s="177">
        <f>'[35]PAK 2025'!O21</f>
        <v>13.5678</v>
      </c>
      <c r="J26" s="162">
        <f t="shared" si="9"/>
        <v>5.9156908665105402E-2</v>
      </c>
      <c r="K26" s="178">
        <f>'[35]IND 2025'!E35</f>
        <v>12.7</v>
      </c>
      <c r="L26" s="162">
        <f t="shared" si="10"/>
        <v>-8.5870413739267404E-3</v>
      </c>
      <c r="N26" s="164">
        <f t="shared" si="11"/>
        <v>-6.3960258848155302E-2</v>
      </c>
      <c r="P26" s="1033"/>
    </row>
    <row r="27" spans="1:16">
      <c r="A27" s="151"/>
      <c r="B27" s="151"/>
      <c r="C27" s="151"/>
      <c r="D27" s="166">
        <f>SUM(D22:D26)</f>
        <v>0</v>
      </c>
      <c r="E27" s="166"/>
      <c r="L27" s="150"/>
      <c r="N27" s="179"/>
    </row>
    <row r="28" spans="1:16">
      <c r="A28" s="151"/>
      <c r="B28" s="151"/>
      <c r="C28" s="151"/>
      <c r="D28" s="180"/>
      <c r="E28" s="180"/>
    </row>
    <row r="29" spans="1:16">
      <c r="A29" s="890" t="s">
        <v>1039</v>
      </c>
      <c r="B29" s="181" t="s">
        <v>1027</v>
      </c>
      <c r="C29" s="181" t="s">
        <v>1028</v>
      </c>
      <c r="D29" s="182" t="s">
        <v>1029</v>
      </c>
      <c r="E29" s="878">
        <v>36498</v>
      </c>
      <c r="G29" s="183">
        <v>6.98</v>
      </c>
      <c r="I29" s="183">
        <f>'[35]PAK 2025'!O24</f>
        <v>7.48</v>
      </c>
      <c r="J29" s="162">
        <f>I29/G29-1</f>
        <v>7.1633237822349594E-2</v>
      </c>
      <c r="K29" s="184">
        <f>'[35]IND 2025'!E3</f>
        <v>7.1</v>
      </c>
      <c r="L29" s="162">
        <f>K29/G29-1</f>
        <v>1.7191977077363901E-2</v>
      </c>
      <c r="N29" s="164">
        <f>K29/I29-1</f>
        <v>-5.0802139037433199E-2</v>
      </c>
      <c r="P29" s="1034" t="s">
        <v>1131</v>
      </c>
    </row>
    <row r="30" spans="1:16">
      <c r="A30" s="891"/>
      <c r="B30" s="181" t="s">
        <v>1030</v>
      </c>
      <c r="C30" s="181" t="s">
        <v>1028</v>
      </c>
      <c r="D30" s="182" t="s">
        <v>1029</v>
      </c>
      <c r="E30" s="879"/>
      <c r="G30" s="183">
        <v>7.13</v>
      </c>
      <c r="I30" s="183">
        <f>'[35]PAK 2025'!O25</f>
        <v>7.64</v>
      </c>
      <c r="J30" s="162">
        <f t="shared" ref="J30:J34" si="12">I30/G30-1</f>
        <v>7.1528751753155803E-2</v>
      </c>
      <c r="K30" s="184">
        <f>'[35]IND 2025'!E4</f>
        <v>7.35</v>
      </c>
      <c r="L30" s="162">
        <f t="shared" ref="L30:L34" si="13">K30/G30-1</f>
        <v>3.0855539971949501E-2</v>
      </c>
      <c r="N30" s="164">
        <f t="shared" ref="N30:N34" si="14">K30/I30-1</f>
        <v>-3.7958115183246099E-2</v>
      </c>
      <c r="P30" s="1035"/>
    </row>
    <row r="31" spans="1:16">
      <c r="A31" s="891"/>
      <c r="B31" s="181" t="s">
        <v>1031</v>
      </c>
      <c r="C31" s="181" t="s">
        <v>1028</v>
      </c>
      <c r="D31" s="182" t="s">
        <v>1029</v>
      </c>
      <c r="E31" s="879"/>
      <c r="G31" s="183">
        <v>8.9</v>
      </c>
      <c r="I31" s="183">
        <f>'[35]PAK 2025'!O26</f>
        <v>9.5399999999999991</v>
      </c>
      <c r="J31" s="162">
        <f t="shared" si="12"/>
        <v>7.1910112359550499E-2</v>
      </c>
      <c r="K31" s="184">
        <f>'[35]IND 2025'!E5</f>
        <v>9</v>
      </c>
      <c r="L31" s="162">
        <f t="shared" si="13"/>
        <v>1.1235955056179799E-2</v>
      </c>
      <c r="N31" s="164">
        <f t="shared" si="14"/>
        <v>-5.6603773584905502E-2</v>
      </c>
      <c r="P31" s="1035"/>
    </row>
    <row r="32" spans="1:16">
      <c r="A32" s="891"/>
      <c r="B32" s="181" t="s">
        <v>1032</v>
      </c>
      <c r="C32" s="181" t="s">
        <v>1028</v>
      </c>
      <c r="D32" s="182" t="s">
        <v>1029</v>
      </c>
      <c r="E32" s="879"/>
      <c r="G32" s="183">
        <v>10.050000000000001</v>
      </c>
      <c r="I32" s="183">
        <f>'[35]PAK 2025'!O27</f>
        <v>10.76</v>
      </c>
      <c r="J32" s="162">
        <f t="shared" si="12"/>
        <v>7.0646766169154093E-2</v>
      </c>
      <c r="K32" s="184">
        <f>'[35]IND 2025'!E6</f>
        <v>9.9499999999999993</v>
      </c>
      <c r="L32" s="162">
        <f t="shared" si="13"/>
        <v>-9.9502487562190805E-3</v>
      </c>
      <c r="N32" s="164">
        <f t="shared" si="14"/>
        <v>-7.5278810408921898E-2</v>
      </c>
      <c r="P32" s="1035"/>
    </row>
    <row r="33" spans="1:16">
      <c r="A33" s="891"/>
      <c r="B33" s="181" t="s">
        <v>1035</v>
      </c>
      <c r="C33" s="181" t="s">
        <v>1028</v>
      </c>
      <c r="D33" s="182" t="s">
        <v>1029</v>
      </c>
      <c r="E33" s="879"/>
      <c r="G33" s="183">
        <v>11.7</v>
      </c>
      <c r="I33" s="183">
        <f>'[35]PAK 2025'!O28</f>
        <v>12.54</v>
      </c>
      <c r="J33" s="162">
        <f t="shared" si="12"/>
        <v>7.1794871794871803E-2</v>
      </c>
      <c r="K33" s="184">
        <f>'[35]IND 2025'!E7</f>
        <v>11.75</v>
      </c>
      <c r="L33" s="162">
        <f t="shared" si="13"/>
        <v>4.2735042735042601E-3</v>
      </c>
      <c r="N33" s="164">
        <f t="shared" si="14"/>
        <v>-6.2998405103668206E-2</v>
      </c>
      <c r="P33" s="1035"/>
    </row>
    <row r="34" spans="1:16">
      <c r="A34" s="892"/>
      <c r="B34" s="181" t="s">
        <v>1036</v>
      </c>
      <c r="C34" s="181" t="s">
        <v>1028</v>
      </c>
      <c r="D34" s="182" t="s">
        <v>1029</v>
      </c>
      <c r="E34" s="880"/>
      <c r="G34" s="183">
        <v>11.7</v>
      </c>
      <c r="I34" s="183">
        <f>'[35]PAK 2025'!O29</f>
        <v>12.54</v>
      </c>
      <c r="J34" s="162">
        <f t="shared" si="12"/>
        <v>7.1794871794871803E-2</v>
      </c>
      <c r="K34" s="184">
        <f>'[35]IND 2025'!E8</f>
        <v>11.95</v>
      </c>
      <c r="L34" s="162">
        <f t="shared" si="13"/>
        <v>2.1367521367521299E-2</v>
      </c>
      <c r="N34" s="164">
        <f t="shared" si="14"/>
        <v>-4.7049441786283903E-2</v>
      </c>
      <c r="P34" s="1036"/>
    </row>
    <row r="35" spans="1:16">
      <c r="D35" s="166">
        <f>SUM(D29:D34)</f>
        <v>0</v>
      </c>
      <c r="E35" s="166"/>
    </row>
    <row r="36" spans="1:16">
      <c r="D36" s="185" t="s">
        <v>1040</v>
      </c>
      <c r="E36" s="186">
        <f>E29+E22+E14+E2+E8</f>
        <v>224583</v>
      </c>
    </row>
    <row r="37" spans="1:16">
      <c r="E37" s="150" t="s">
        <v>1132</v>
      </c>
    </row>
    <row r="38" spans="1:16">
      <c r="B38" s="150" t="s">
        <v>1023</v>
      </c>
      <c r="C38" s="150" t="s">
        <v>209</v>
      </c>
      <c r="E38" s="187"/>
    </row>
    <row r="39" spans="1:16">
      <c r="A39" s="150" t="s">
        <v>1038</v>
      </c>
      <c r="B39" s="150" t="s">
        <v>1133</v>
      </c>
      <c r="C39" s="150" t="s">
        <v>1134</v>
      </c>
      <c r="D39" s="187">
        <f>E22</f>
        <v>32109</v>
      </c>
      <c r="E39" s="187"/>
    </row>
    <row r="40" spans="1:16">
      <c r="A40" s="150" t="s">
        <v>1135</v>
      </c>
      <c r="B40" s="150" t="s">
        <v>1136</v>
      </c>
      <c r="C40" s="150" t="s">
        <v>1137</v>
      </c>
      <c r="D40" s="187">
        <f>E36-D39</f>
        <v>192474</v>
      </c>
    </row>
  </sheetData>
  <mergeCells count="16">
    <mergeCell ref="D1:E1"/>
    <mergeCell ref="A2:A5"/>
    <mergeCell ref="A8:A11"/>
    <mergeCell ref="A14:A19"/>
    <mergeCell ref="A22:A26"/>
    <mergeCell ref="A29:A34"/>
    <mergeCell ref="E2:E5"/>
    <mergeCell ref="E8:E11"/>
    <mergeCell ref="E14:E19"/>
    <mergeCell ref="E22:E26"/>
    <mergeCell ref="E29:E34"/>
    <mergeCell ref="P2:P5"/>
    <mergeCell ref="P8:P11"/>
    <mergeCell ref="P14:P19"/>
    <mergeCell ref="P22:P26"/>
    <mergeCell ref="P29:P34"/>
  </mergeCells>
  <phoneticPr fontId="17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XFD1048576"/>
    </sheetView>
  </sheetViews>
  <sheetFormatPr defaultColWidth="8.125" defaultRowHeight="13.5"/>
  <cols>
    <col min="1" max="1" width="17.875" style="92" customWidth="1"/>
    <col min="2" max="2" width="10.5" style="92" customWidth="1"/>
    <col min="3" max="3" width="26" style="92" customWidth="1"/>
    <col min="4" max="4" width="24.375" style="92" customWidth="1"/>
    <col min="5" max="5" width="34.625" style="92" customWidth="1"/>
    <col min="6" max="7" width="21.625" style="92" customWidth="1"/>
    <col min="8" max="8" width="7.125" style="92" customWidth="1"/>
    <col min="9" max="11" width="7.5" style="92" customWidth="1"/>
    <col min="12" max="12" width="13.625" style="92" customWidth="1"/>
    <col min="13" max="16384" width="8.125" style="92"/>
  </cols>
  <sheetData>
    <row r="1" spans="1:16">
      <c r="A1" s="43"/>
      <c r="B1" s="43"/>
      <c r="C1" s="43"/>
      <c r="D1" s="44" t="s">
        <v>157</v>
      </c>
      <c r="E1" s="43"/>
      <c r="F1" s="43"/>
      <c r="G1" s="43"/>
      <c r="H1" s="44"/>
      <c r="I1" s="43"/>
      <c r="J1" s="44"/>
      <c r="K1" s="43"/>
      <c r="L1" s="43"/>
      <c r="M1" s="43"/>
      <c r="N1" s="43"/>
      <c r="O1" s="43"/>
      <c r="P1" s="43"/>
    </row>
    <row r="2" spans="1:16">
      <c r="A2" s="45" t="s">
        <v>17</v>
      </c>
      <c r="B2" s="45" t="s">
        <v>1</v>
      </c>
      <c r="C2" s="46"/>
      <c r="D2" s="45"/>
      <c r="E2" s="46">
        <v>45544</v>
      </c>
      <c r="F2" s="88"/>
      <c r="G2" s="88" t="s">
        <v>1138</v>
      </c>
      <c r="H2" s="48"/>
      <c r="I2" s="1043"/>
      <c r="J2" s="1044"/>
      <c r="K2" s="1044"/>
      <c r="L2" s="1044"/>
      <c r="M2" s="1044"/>
      <c r="N2" s="1044"/>
      <c r="O2" s="1044"/>
      <c r="P2" s="1045"/>
    </row>
    <row r="3" spans="1:16">
      <c r="A3" s="49" t="s">
        <v>1085</v>
      </c>
      <c r="B3" s="45"/>
      <c r="C3" s="46"/>
      <c r="D3" s="45"/>
      <c r="E3" s="49" t="s">
        <v>49</v>
      </c>
      <c r="F3" s="89" t="s">
        <v>1139</v>
      </c>
      <c r="G3" s="89" t="s">
        <v>1140</v>
      </c>
      <c r="H3" s="52"/>
      <c r="I3" s="1043" t="s">
        <v>80</v>
      </c>
      <c r="J3" s="1044"/>
      <c r="K3" s="1044"/>
      <c r="L3" s="1044"/>
      <c r="M3" s="1044"/>
      <c r="N3" s="1044"/>
      <c r="O3" s="1044"/>
      <c r="P3" s="1045"/>
    </row>
    <row r="4" spans="1:16" ht="67.5">
      <c r="A4" s="53" t="s">
        <v>1088</v>
      </c>
      <c r="B4" s="53" t="s">
        <v>88</v>
      </c>
      <c r="C4" s="53" t="s">
        <v>1089</v>
      </c>
      <c r="D4" s="53" t="s">
        <v>1048</v>
      </c>
      <c r="E4" s="53" t="s">
        <v>1015</v>
      </c>
      <c r="F4" s="54" t="s">
        <v>1090</v>
      </c>
      <c r="G4" s="54" t="s">
        <v>1090</v>
      </c>
      <c r="H4" s="55" t="s">
        <v>1091</v>
      </c>
      <c r="I4" s="1046" t="s">
        <v>189</v>
      </c>
      <c r="J4" s="1047"/>
      <c r="K4" s="1048"/>
      <c r="L4" s="53" t="s">
        <v>1092</v>
      </c>
      <c r="M4" s="53" t="s">
        <v>1093</v>
      </c>
      <c r="N4" s="53" t="s">
        <v>1094</v>
      </c>
      <c r="O4" s="53" t="s">
        <v>1095</v>
      </c>
      <c r="P4" s="53" t="s">
        <v>194</v>
      </c>
    </row>
    <row r="5" spans="1:16" ht="27">
      <c r="A5" s="56" t="s">
        <v>1</v>
      </c>
      <c r="B5" s="57" t="s">
        <v>1</v>
      </c>
      <c r="C5" s="57"/>
      <c r="D5" s="57"/>
      <c r="E5" s="57"/>
      <c r="F5" s="58" t="s">
        <v>1096</v>
      </c>
      <c r="G5" s="58" t="s">
        <v>1096</v>
      </c>
      <c r="H5" s="59"/>
      <c r="I5" s="58" t="s">
        <v>203</v>
      </c>
      <c r="J5" s="58" t="s">
        <v>204</v>
      </c>
      <c r="K5" s="58" t="s">
        <v>205</v>
      </c>
      <c r="L5" s="58"/>
      <c r="M5" s="58"/>
      <c r="N5" s="58"/>
      <c r="O5" s="58"/>
      <c r="P5" s="58"/>
    </row>
    <row r="6" spans="1:16" ht="27">
      <c r="A6" s="1049" t="s">
        <v>1097</v>
      </c>
      <c r="B6" s="1050" t="s">
        <v>1098</v>
      </c>
      <c r="C6" s="1051" t="s">
        <v>1099</v>
      </c>
      <c r="D6" s="1051" t="s">
        <v>1141</v>
      </c>
      <c r="E6" s="90" t="s">
        <v>1101</v>
      </c>
      <c r="F6" s="91">
        <v>6.98</v>
      </c>
      <c r="G6" s="91">
        <v>7.54</v>
      </c>
      <c r="H6" s="1052">
        <v>600</v>
      </c>
      <c r="I6" s="146">
        <v>60</v>
      </c>
      <c r="J6" s="146">
        <v>31.5</v>
      </c>
      <c r="K6" s="147">
        <v>24</v>
      </c>
      <c r="L6" s="65">
        <v>4</v>
      </c>
      <c r="M6" s="68">
        <f>(I6*J6*K6)/1000000</f>
        <v>4.5359999999999998E-2</v>
      </c>
      <c r="N6" s="69">
        <f>L6*66/M6</f>
        <v>5820.1058201058204</v>
      </c>
      <c r="O6" s="148"/>
      <c r="P6" s="71">
        <f>O6/N6</f>
        <v>0</v>
      </c>
    </row>
    <row r="7" spans="1:16" ht="27">
      <c r="A7" s="1049"/>
      <c r="B7" s="1050"/>
      <c r="C7" s="1051"/>
      <c r="D7" s="1051"/>
      <c r="E7" s="90" t="s">
        <v>1102</v>
      </c>
      <c r="F7" s="91">
        <v>7.13</v>
      </c>
      <c r="G7" s="91">
        <v>7.7</v>
      </c>
      <c r="H7" s="1052"/>
      <c r="I7" s="146">
        <v>60</v>
      </c>
      <c r="J7" s="146">
        <v>31.5</v>
      </c>
      <c r="K7" s="147">
        <v>24</v>
      </c>
      <c r="L7" s="65">
        <v>4</v>
      </c>
      <c r="M7" s="68">
        <f>(I7*J7*K7)/1000000</f>
        <v>4.5359999999999998E-2</v>
      </c>
      <c r="N7" s="69">
        <f>L7*66/M7</f>
        <v>5820.1058201058204</v>
      </c>
      <c r="O7" s="148"/>
      <c r="P7" s="71">
        <f>O7/N7</f>
        <v>0</v>
      </c>
    </row>
    <row r="8" spans="1:16" ht="27">
      <c r="A8" s="1049"/>
      <c r="B8" s="1050"/>
      <c r="C8" s="1051"/>
      <c r="D8" s="1051"/>
      <c r="E8" s="90" t="s">
        <v>1103</v>
      </c>
      <c r="F8" s="91">
        <v>8.9</v>
      </c>
      <c r="G8" s="91">
        <v>9.61</v>
      </c>
      <c r="H8" s="1052"/>
      <c r="I8" s="146">
        <v>60</v>
      </c>
      <c r="J8" s="146">
        <v>31.5</v>
      </c>
      <c r="K8" s="147">
        <v>29</v>
      </c>
      <c r="L8" s="65">
        <v>4</v>
      </c>
      <c r="M8" s="68">
        <f>(I8*J8*K8)/1000000</f>
        <v>5.4809999999999998E-2</v>
      </c>
      <c r="N8" s="69">
        <f>L8*66/M8</f>
        <v>4816.6392993979198</v>
      </c>
      <c r="O8" s="148"/>
      <c r="P8" s="71">
        <f>O8/N8</f>
        <v>0</v>
      </c>
    </row>
    <row r="9" spans="1:16" ht="27">
      <c r="A9" s="1049"/>
      <c r="B9" s="1050"/>
      <c r="C9" s="1051"/>
      <c r="D9" s="1051"/>
      <c r="E9" s="90" t="s">
        <v>1104</v>
      </c>
      <c r="F9" s="91">
        <v>10.050000000000001</v>
      </c>
      <c r="G9" s="91">
        <v>10.85</v>
      </c>
      <c r="H9" s="1052"/>
      <c r="I9" s="146">
        <v>60</v>
      </c>
      <c r="J9" s="146">
        <v>31.5</v>
      </c>
      <c r="K9" s="147">
        <v>33</v>
      </c>
      <c r="L9" s="65">
        <v>4</v>
      </c>
      <c r="M9" s="68">
        <f>(I9*J9*K9)/1000000</f>
        <v>6.2370000000000002E-2</v>
      </c>
      <c r="N9" s="69">
        <f>L9*66/M9</f>
        <v>4232.8042328042302</v>
      </c>
      <c r="O9" s="148"/>
      <c r="P9" s="71">
        <f>O9/N9</f>
        <v>0</v>
      </c>
    </row>
    <row r="10" spans="1:16" ht="27">
      <c r="A10" s="1049"/>
      <c r="B10" s="1050"/>
      <c r="C10" s="1051"/>
      <c r="D10" s="1051"/>
      <c r="E10" s="90" t="s">
        <v>1105</v>
      </c>
      <c r="F10" s="91">
        <v>11.7</v>
      </c>
      <c r="G10" s="91">
        <v>12.64</v>
      </c>
      <c r="H10" s="1052"/>
      <c r="I10" s="146">
        <v>60</v>
      </c>
      <c r="J10" s="146">
        <v>31.5</v>
      </c>
      <c r="K10" s="147">
        <v>36</v>
      </c>
      <c r="L10" s="65">
        <v>4</v>
      </c>
      <c r="M10" s="68">
        <f t="shared" ref="M10:M11" si="0">(I10*J10*K10)/1000000</f>
        <v>6.8040000000000003E-2</v>
      </c>
      <c r="N10" s="69">
        <f t="shared" ref="N10:N11" si="1">L10*66/M10</f>
        <v>3880.07054673721</v>
      </c>
      <c r="O10" s="148"/>
      <c r="P10" s="71">
        <f t="shared" ref="P10:P11" si="2">O10/N10</f>
        <v>0</v>
      </c>
    </row>
    <row r="11" spans="1:16" ht="27">
      <c r="A11" s="1049"/>
      <c r="B11" s="1050"/>
      <c r="C11" s="1051"/>
      <c r="D11" s="1051"/>
      <c r="E11" s="90" t="s">
        <v>1106</v>
      </c>
      <c r="F11" s="91">
        <v>11.7</v>
      </c>
      <c r="G11" s="91">
        <v>12.64</v>
      </c>
      <c r="H11" s="1052"/>
      <c r="I11" s="146">
        <v>60</v>
      </c>
      <c r="J11" s="146">
        <v>31.5</v>
      </c>
      <c r="K11" s="147">
        <v>36</v>
      </c>
      <c r="L11" s="65">
        <v>4</v>
      </c>
      <c r="M11" s="68">
        <f t="shared" si="0"/>
        <v>6.8040000000000003E-2</v>
      </c>
      <c r="N11" s="69">
        <f t="shared" si="1"/>
        <v>3880.07054673721</v>
      </c>
      <c r="O11" s="148"/>
      <c r="P11" s="71">
        <f t="shared" si="2"/>
        <v>0</v>
      </c>
    </row>
  </sheetData>
  <mergeCells count="8">
    <mergeCell ref="I2:P2"/>
    <mergeCell ref="I3:P3"/>
    <mergeCell ref="I4:K4"/>
    <mergeCell ref="A6:A11"/>
    <mergeCell ref="B6:B11"/>
    <mergeCell ref="C6:C11"/>
    <mergeCell ref="D6:D11"/>
    <mergeCell ref="H6:H11"/>
  </mergeCells>
  <phoneticPr fontId="17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6" workbookViewId="0">
      <selection activeCell="C30" sqref="C30"/>
    </sheetView>
  </sheetViews>
  <sheetFormatPr defaultColWidth="7.625" defaultRowHeight="13.5"/>
  <cols>
    <col min="1" max="1" width="9.625" style="122" customWidth="1"/>
    <col min="2" max="2" width="11.875" style="122" customWidth="1"/>
    <col min="3" max="3" width="25.625" style="122" customWidth="1"/>
    <col min="4" max="4" width="45.625" style="122" customWidth="1"/>
    <col min="5" max="5" width="10.875" style="122" customWidth="1"/>
    <col min="6" max="6" width="3.5" style="122" customWidth="1"/>
    <col min="7" max="7" width="5.5" style="122" customWidth="1"/>
    <col min="8" max="8" width="14.375" style="123" customWidth="1"/>
    <col min="9" max="16384" width="7.625" style="122"/>
  </cols>
  <sheetData>
    <row r="1" spans="1:8" s="121" customFormat="1" ht="27">
      <c r="A1" s="124" t="s">
        <v>87</v>
      </c>
      <c r="B1" s="124" t="s">
        <v>1015</v>
      </c>
      <c r="C1" s="124" t="s">
        <v>1016</v>
      </c>
      <c r="D1" s="1068" t="s">
        <v>1142</v>
      </c>
      <c r="E1" s="1069"/>
      <c r="H1" s="125" t="s">
        <v>1143</v>
      </c>
    </row>
    <row r="2" spans="1:8">
      <c r="A2" s="126"/>
      <c r="B2" s="123"/>
      <c r="C2" s="123"/>
      <c r="D2" s="123"/>
      <c r="E2" s="123"/>
    </row>
    <row r="3" spans="1:8" ht="15" customHeight="1">
      <c r="A3" s="1070" t="s">
        <v>1026</v>
      </c>
      <c r="B3" s="127" t="s">
        <v>1027</v>
      </c>
      <c r="C3" s="127" t="s">
        <v>1028</v>
      </c>
      <c r="D3" s="128">
        <v>13745</v>
      </c>
      <c r="E3" s="1054">
        <v>28234</v>
      </c>
      <c r="H3" s="129">
        <f>'[36]ID-135gsm flannel '!G6</f>
        <v>6.98</v>
      </c>
    </row>
    <row r="4" spans="1:8" ht="14.25">
      <c r="A4" s="1071"/>
      <c r="B4" s="127" t="s">
        <v>1030</v>
      </c>
      <c r="C4" s="127" t="s">
        <v>1028</v>
      </c>
      <c r="D4" s="128">
        <v>7078</v>
      </c>
      <c r="E4" s="1055"/>
      <c r="H4" s="129">
        <f>'[36]ID-135gsm flannel '!G7</f>
        <v>7.13</v>
      </c>
    </row>
    <row r="5" spans="1:8" ht="14.25">
      <c r="A5" s="1071"/>
      <c r="B5" s="127" t="s">
        <v>1031</v>
      </c>
      <c r="C5" s="127" t="s">
        <v>1028</v>
      </c>
      <c r="D5" s="128">
        <v>8484</v>
      </c>
      <c r="E5" s="1055"/>
      <c r="H5" s="129">
        <f>'[36]ID-135gsm flannel '!G8</f>
        <v>8.9</v>
      </c>
    </row>
    <row r="6" spans="1:8" ht="14.25">
      <c r="A6" s="1072"/>
      <c r="B6" s="127" t="s">
        <v>1032</v>
      </c>
      <c r="C6" s="127" t="s">
        <v>1028</v>
      </c>
      <c r="D6" s="128">
        <v>9141</v>
      </c>
      <c r="E6" s="1056"/>
      <c r="H6" s="129">
        <f>'[36]ID-135gsm flannel '!G9</f>
        <v>10.050000000000001</v>
      </c>
    </row>
    <row r="7" spans="1:8">
      <c r="A7" s="123"/>
      <c r="B7" s="123"/>
      <c r="C7" s="123"/>
      <c r="D7" s="130">
        <f>SUM(D3:D6)</f>
        <v>38448</v>
      </c>
      <c r="E7" s="130">
        <f>SUM(E3:E6)</f>
        <v>28234</v>
      </c>
    </row>
    <row r="9" spans="1:8" ht="15" customHeight="1">
      <c r="A9" s="1073" t="s">
        <v>1033</v>
      </c>
      <c r="B9" s="131" t="s">
        <v>1027</v>
      </c>
      <c r="C9" s="131" t="s">
        <v>1034</v>
      </c>
      <c r="D9" s="132">
        <f>14258+10683+11629+24500</f>
        <v>61070</v>
      </c>
      <c r="E9" s="1057">
        <v>139518</v>
      </c>
      <c r="H9" s="129">
        <f>'[36]TN-160gsm flannel'!G6</f>
        <v>7.28</v>
      </c>
    </row>
    <row r="10" spans="1:8" ht="14.25">
      <c r="A10" s="1074"/>
      <c r="B10" s="131" t="s">
        <v>1030</v>
      </c>
      <c r="C10" s="131" t="s">
        <v>1034</v>
      </c>
      <c r="D10" s="132">
        <f>3102+7395+7142+5130</f>
        <v>22769</v>
      </c>
      <c r="E10" s="1058"/>
      <c r="H10" s="129">
        <f>'[36]TN-160gsm flannel'!G7</f>
        <v>7.51</v>
      </c>
    </row>
    <row r="11" spans="1:8" ht="14.25">
      <c r="A11" s="1074"/>
      <c r="B11" s="131" t="s">
        <v>1031</v>
      </c>
      <c r="C11" s="131" t="s">
        <v>1034</v>
      </c>
      <c r="D11" s="132">
        <f>13749+7889+9326+17061</f>
        <v>48025</v>
      </c>
      <c r="E11" s="1058"/>
      <c r="H11" s="129">
        <f>'[36]TN-160gsm flannel'!G8</f>
        <v>9.4499999999999993</v>
      </c>
    </row>
    <row r="12" spans="1:8" ht="14.25">
      <c r="A12" s="1074"/>
      <c r="B12" s="131" t="s">
        <v>1032</v>
      </c>
      <c r="C12" s="131" t="s">
        <v>1034</v>
      </c>
      <c r="D12" s="132">
        <f>17157+15730+15805+21074</f>
        <v>69766</v>
      </c>
      <c r="E12" s="1058"/>
      <c r="H12" s="129">
        <f>'[36]TN-160gsm flannel'!G9</f>
        <v>10.75</v>
      </c>
    </row>
    <row r="13" spans="1:8" ht="14.25">
      <c r="A13" s="1074"/>
      <c r="B13" s="131" t="s">
        <v>1035</v>
      </c>
      <c r="C13" s="131" t="s">
        <v>1034</v>
      </c>
      <c r="D13" s="132">
        <f>7247+6167+5926+8632</f>
        <v>27972</v>
      </c>
      <c r="E13" s="1058"/>
      <c r="H13" s="129">
        <f>'[36]TN-160gsm flannel'!G10</f>
        <v>12.63</v>
      </c>
    </row>
    <row r="14" spans="1:8" ht="14.25">
      <c r="A14" s="1075"/>
      <c r="B14" s="131" t="s">
        <v>1036</v>
      </c>
      <c r="C14" s="131" t="s">
        <v>1034</v>
      </c>
      <c r="D14" s="132">
        <f>1253+1739+2095+2435</f>
        <v>7522</v>
      </c>
      <c r="E14" s="1059"/>
      <c r="H14" s="129">
        <f>'[36]TN-160gsm flannel'!G11</f>
        <v>12.63</v>
      </c>
    </row>
    <row r="15" spans="1:8">
      <c r="D15" s="130">
        <f>SUM(D9:D14)</f>
        <v>237124</v>
      </c>
      <c r="E15" s="130">
        <f>SUM(E9:E14)</f>
        <v>139518</v>
      </c>
    </row>
    <row r="16" spans="1:8">
      <c r="A16" s="126"/>
      <c r="B16" s="123"/>
      <c r="C16" s="123"/>
      <c r="D16" s="130"/>
      <c r="E16" s="130"/>
    </row>
    <row r="17" spans="1:8" ht="14.25">
      <c r="A17" s="1076" t="s">
        <v>1037</v>
      </c>
      <c r="B17" s="133" t="s">
        <v>1027</v>
      </c>
      <c r="C17" s="133" t="s">
        <v>1038</v>
      </c>
      <c r="D17" s="134">
        <v>2669</v>
      </c>
      <c r="E17" s="1060">
        <v>35080</v>
      </c>
      <c r="H17" s="129">
        <f>'[36]WR-160gsm flannel'!G6</f>
        <v>7.42</v>
      </c>
    </row>
    <row r="18" spans="1:8" ht="14.25">
      <c r="A18" s="1077"/>
      <c r="B18" s="133" t="s">
        <v>1031</v>
      </c>
      <c r="C18" s="133" t="s">
        <v>1038</v>
      </c>
      <c r="D18" s="134">
        <v>4069</v>
      </c>
      <c r="E18" s="1061"/>
      <c r="H18" s="129">
        <f>'[36]WR-160gsm flannel'!G8</f>
        <v>9.59</v>
      </c>
    </row>
    <row r="19" spans="1:8" ht="14.25">
      <c r="A19" s="1077"/>
      <c r="B19" s="133" t="s">
        <v>1032</v>
      </c>
      <c r="C19" s="133" t="s">
        <v>1038</v>
      </c>
      <c r="D19" s="134">
        <v>26231</v>
      </c>
      <c r="E19" s="1061"/>
      <c r="H19" s="129">
        <f>'[36]WR-160gsm flannel'!G9</f>
        <v>10.91</v>
      </c>
    </row>
    <row r="20" spans="1:8" ht="14.25">
      <c r="A20" s="1077"/>
      <c r="B20" s="133" t="s">
        <v>1035</v>
      </c>
      <c r="C20" s="133" t="s">
        <v>1038</v>
      </c>
      <c r="D20" s="134">
        <v>10940</v>
      </c>
      <c r="E20" s="1061"/>
      <c r="H20" s="129">
        <f>'[36]WR-160gsm flannel'!G10</f>
        <v>12.81</v>
      </c>
    </row>
    <row r="21" spans="1:8" ht="14.25">
      <c r="A21" s="1078"/>
      <c r="B21" s="133" t="s">
        <v>1036</v>
      </c>
      <c r="C21" s="133" t="s">
        <v>1038</v>
      </c>
      <c r="D21" s="134">
        <v>5303</v>
      </c>
      <c r="E21" s="1062"/>
      <c r="H21" s="129">
        <f>'[36]WR-160gsm flannel'!G11</f>
        <v>12.81</v>
      </c>
    </row>
    <row r="22" spans="1:8">
      <c r="A22" s="123"/>
      <c r="B22" s="123"/>
      <c r="C22" s="123"/>
      <c r="D22" s="130">
        <f>SUM(D17:D21)</f>
        <v>49212</v>
      </c>
      <c r="E22" s="130">
        <f>SUM(E17:E21)</f>
        <v>35080</v>
      </c>
      <c r="H22" s="122"/>
    </row>
    <row r="23" spans="1:8">
      <c r="A23" s="123"/>
      <c r="B23" s="123"/>
      <c r="C23" s="123"/>
      <c r="D23" s="135"/>
      <c r="E23" s="135"/>
    </row>
    <row r="24" spans="1:8" ht="14.25">
      <c r="A24" s="1079" t="s">
        <v>1039</v>
      </c>
      <c r="B24" s="136" t="s">
        <v>1027</v>
      </c>
      <c r="C24" s="136" t="s">
        <v>1028</v>
      </c>
      <c r="D24" s="137">
        <v>5563</v>
      </c>
      <c r="E24" s="1063">
        <v>36296</v>
      </c>
      <c r="H24" s="129">
        <f>'[36]CS-135gsm flannel'!G6</f>
        <v>6.98</v>
      </c>
    </row>
    <row r="25" spans="1:8" ht="14.25">
      <c r="A25" s="1080"/>
      <c r="B25" s="136" t="s">
        <v>1030</v>
      </c>
      <c r="C25" s="136" t="s">
        <v>1028</v>
      </c>
      <c r="D25" s="137">
        <v>1031</v>
      </c>
      <c r="E25" s="1064"/>
      <c r="H25" s="129">
        <f>'[36]CS-135gsm flannel'!G7</f>
        <v>7.13</v>
      </c>
    </row>
    <row r="26" spans="1:8" ht="14.25">
      <c r="A26" s="1080"/>
      <c r="B26" s="136" t="s">
        <v>1031</v>
      </c>
      <c r="C26" s="136" t="s">
        <v>1028</v>
      </c>
      <c r="D26" s="137">
        <v>3285</v>
      </c>
      <c r="E26" s="1064"/>
      <c r="H26" s="129">
        <f>'[36]CS-135gsm flannel'!G8</f>
        <v>8.9</v>
      </c>
    </row>
    <row r="27" spans="1:8" ht="14.25">
      <c r="A27" s="1080"/>
      <c r="B27" s="136" t="s">
        <v>1032</v>
      </c>
      <c r="C27" s="136" t="s">
        <v>1028</v>
      </c>
      <c r="D27" s="137">
        <v>14902</v>
      </c>
      <c r="E27" s="1064"/>
      <c r="H27" s="129">
        <f>'[36]CS-135gsm flannel'!G9</f>
        <v>10.050000000000001</v>
      </c>
    </row>
    <row r="28" spans="1:8" ht="14.25">
      <c r="A28" s="1080"/>
      <c r="B28" s="136" t="s">
        <v>1035</v>
      </c>
      <c r="C28" s="136" t="s">
        <v>1028</v>
      </c>
      <c r="D28" s="137">
        <v>5069</v>
      </c>
      <c r="E28" s="1064"/>
      <c r="H28" s="129">
        <f>'[36]CS-135gsm flannel'!G10</f>
        <v>11.7</v>
      </c>
    </row>
    <row r="29" spans="1:8" ht="14.25">
      <c r="A29" s="1081"/>
      <c r="B29" s="136" t="s">
        <v>1036</v>
      </c>
      <c r="C29" s="136" t="s">
        <v>1028</v>
      </c>
      <c r="D29" s="137">
        <v>896</v>
      </c>
      <c r="E29" s="1065"/>
      <c r="H29" s="129">
        <f>'[36]CS-135gsm flannel'!G11</f>
        <v>11.7</v>
      </c>
    </row>
    <row r="30" spans="1:8">
      <c r="D30" s="130">
        <f>SUM(D24:D29)</f>
        <v>30746</v>
      </c>
      <c r="E30" s="130">
        <f>SUM(E24:E29)</f>
        <v>36296</v>
      </c>
    </row>
    <row r="31" spans="1:8">
      <c r="D31" s="130"/>
      <c r="E31" s="130"/>
    </row>
    <row r="32" spans="1:8" ht="14.25">
      <c r="A32" s="1053" t="s">
        <v>1130</v>
      </c>
      <c r="B32" s="138" t="s">
        <v>1031</v>
      </c>
      <c r="C32" s="138" t="s">
        <v>1028</v>
      </c>
      <c r="D32" s="139">
        <v>302</v>
      </c>
      <c r="E32" s="1066"/>
      <c r="H32" s="129">
        <f>'[36]CS-135gsm flannel'!G15</f>
        <v>0</v>
      </c>
    </row>
    <row r="33" spans="1:8" ht="14.25">
      <c r="A33" s="1053"/>
      <c r="B33" s="138" t="s">
        <v>1032</v>
      </c>
      <c r="C33" s="138" t="s">
        <v>1028</v>
      </c>
      <c r="D33" s="139">
        <v>8073</v>
      </c>
      <c r="E33" s="1066"/>
      <c r="H33" s="129">
        <f>'[36]CS-135gsm flannel'!G16</f>
        <v>0</v>
      </c>
    </row>
    <row r="34" spans="1:8" ht="14.25">
      <c r="A34" s="1053"/>
      <c r="B34" s="138" t="s">
        <v>1035</v>
      </c>
      <c r="C34" s="138" t="s">
        <v>1028</v>
      </c>
      <c r="D34" s="139">
        <v>3544</v>
      </c>
      <c r="E34" s="1066"/>
      <c r="H34" s="129">
        <f>'[36]CS-135gsm flannel'!G17</f>
        <v>0</v>
      </c>
    </row>
    <row r="35" spans="1:8" ht="14.25">
      <c r="A35" s="1053"/>
      <c r="B35" s="138" t="s">
        <v>1036</v>
      </c>
      <c r="C35" s="138" t="s">
        <v>1028</v>
      </c>
      <c r="D35" s="139">
        <v>1849</v>
      </c>
      <c r="E35" s="1067"/>
      <c r="H35" s="129">
        <f>'[36]CS-135gsm flannel'!G18</f>
        <v>0</v>
      </c>
    </row>
    <row r="36" spans="1:8">
      <c r="A36" s="126"/>
      <c r="B36" s="123"/>
      <c r="C36" s="123"/>
      <c r="D36" s="140">
        <f>SUM(D32:D35)</f>
        <v>13768</v>
      </c>
      <c r="E36" s="141"/>
      <c r="H36" s="142"/>
    </row>
    <row r="37" spans="1:8" ht="14.25">
      <c r="A37" s="126"/>
      <c r="B37" s="123"/>
      <c r="C37" s="123"/>
      <c r="D37" s="143"/>
      <c r="E37" s="141"/>
      <c r="H37" s="142"/>
    </row>
    <row r="38" spans="1:8">
      <c r="D38" s="144" t="s">
        <v>1040</v>
      </c>
      <c r="E38" s="145">
        <f>E7+E15+E22+E30</f>
        <v>239128</v>
      </c>
    </row>
  </sheetData>
  <mergeCells count="11">
    <mergeCell ref="D1:E1"/>
    <mergeCell ref="A3:A6"/>
    <mergeCell ref="A9:A14"/>
    <mergeCell ref="A17:A21"/>
    <mergeCell ref="A24:A29"/>
    <mergeCell ref="A32:A35"/>
    <mergeCell ref="E3:E6"/>
    <mergeCell ref="E9:E14"/>
    <mergeCell ref="E17:E21"/>
    <mergeCell ref="E24:E29"/>
    <mergeCell ref="E32:E35"/>
  </mergeCells>
  <phoneticPr fontId="17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XFD1048576"/>
    </sheetView>
  </sheetViews>
  <sheetFormatPr defaultColWidth="8.125" defaultRowHeight="13.5"/>
  <cols>
    <col min="1" max="1" width="17.875" style="92" customWidth="1"/>
    <col min="2" max="2" width="10.5" style="92" customWidth="1"/>
    <col min="3" max="3" width="26" style="92" customWidth="1"/>
    <col min="4" max="4" width="24.375" style="92" customWidth="1"/>
    <col min="5" max="5" width="34.625" style="92" customWidth="1"/>
    <col min="6" max="7" width="21.625" style="92" customWidth="1"/>
    <col min="8" max="8" width="7.625" style="92" customWidth="1"/>
    <col min="9" max="11" width="7.5" style="92" customWidth="1"/>
    <col min="12" max="12" width="13.625" style="92" customWidth="1"/>
    <col min="13" max="16384" width="8.125" style="92"/>
  </cols>
  <sheetData>
    <row r="1" spans="1:16">
      <c r="A1" s="43"/>
      <c r="B1" s="43"/>
      <c r="C1" s="43"/>
      <c r="D1" s="44" t="s">
        <v>157</v>
      </c>
      <c r="E1" s="43"/>
      <c r="F1" s="43"/>
      <c r="G1" s="43"/>
      <c r="H1" s="44"/>
      <c r="I1" s="43"/>
      <c r="J1" s="44"/>
      <c r="K1" s="43"/>
      <c r="L1" s="43"/>
      <c r="M1" s="43"/>
      <c r="N1" s="43"/>
      <c r="O1" s="43"/>
      <c r="P1" s="43"/>
    </row>
    <row r="2" spans="1:16">
      <c r="A2" s="45" t="s">
        <v>17</v>
      </c>
      <c r="B2" s="45" t="s">
        <v>1</v>
      </c>
      <c r="C2" s="46"/>
      <c r="D2" s="45"/>
      <c r="E2" s="46">
        <v>45197</v>
      </c>
      <c r="F2" s="120" t="s">
        <v>1139</v>
      </c>
      <c r="G2" s="88" t="s">
        <v>1144</v>
      </c>
      <c r="H2" s="48"/>
      <c r="I2" s="1043"/>
      <c r="J2" s="1044"/>
      <c r="K2" s="1044"/>
      <c r="L2" s="1044"/>
      <c r="M2" s="1044"/>
      <c r="N2" s="1044"/>
      <c r="O2" s="1044"/>
      <c r="P2" s="1045"/>
    </row>
    <row r="3" spans="1:16">
      <c r="A3" s="49" t="s">
        <v>1085</v>
      </c>
      <c r="B3" s="45"/>
      <c r="C3" s="46"/>
      <c r="D3" s="45"/>
      <c r="E3" s="49" t="s">
        <v>49</v>
      </c>
      <c r="F3" s="89"/>
      <c r="G3" s="89" t="s">
        <v>1145</v>
      </c>
      <c r="H3" s="52"/>
      <c r="I3" s="1043" t="s">
        <v>80</v>
      </c>
      <c r="J3" s="1044"/>
      <c r="K3" s="1044"/>
      <c r="L3" s="1044"/>
      <c r="M3" s="1044"/>
      <c r="N3" s="1044"/>
      <c r="O3" s="1044"/>
      <c r="P3" s="1045"/>
    </row>
    <row r="4" spans="1:16" ht="67.5">
      <c r="A4" s="53" t="s">
        <v>1088</v>
      </c>
      <c r="B4" s="53" t="s">
        <v>88</v>
      </c>
      <c r="C4" s="53" t="s">
        <v>1089</v>
      </c>
      <c r="D4" s="53" t="s">
        <v>1048</v>
      </c>
      <c r="E4" s="53" t="s">
        <v>1015</v>
      </c>
      <c r="F4" s="54" t="s">
        <v>1090</v>
      </c>
      <c r="G4" s="54" t="s">
        <v>1090</v>
      </c>
      <c r="H4" s="55" t="s">
        <v>1091</v>
      </c>
      <c r="I4" s="1046" t="s">
        <v>189</v>
      </c>
      <c r="J4" s="1047"/>
      <c r="K4" s="1048"/>
      <c r="L4" s="53" t="s">
        <v>1092</v>
      </c>
      <c r="M4" s="53" t="s">
        <v>1093</v>
      </c>
      <c r="N4" s="53" t="s">
        <v>1094</v>
      </c>
      <c r="O4" s="53" t="s">
        <v>1095</v>
      </c>
      <c r="P4" s="53" t="s">
        <v>194</v>
      </c>
    </row>
    <row r="5" spans="1:16" ht="27">
      <c r="A5" s="56" t="s">
        <v>1</v>
      </c>
      <c r="B5" s="57" t="s">
        <v>1</v>
      </c>
      <c r="C5" s="57"/>
      <c r="D5" s="57"/>
      <c r="E5" s="57"/>
      <c r="F5" s="58" t="s">
        <v>1096</v>
      </c>
      <c r="G5" s="58" t="s">
        <v>1096</v>
      </c>
      <c r="H5" s="59"/>
      <c r="I5" s="58" t="s">
        <v>203</v>
      </c>
      <c r="J5" s="58" t="s">
        <v>204</v>
      </c>
      <c r="K5" s="58" t="s">
        <v>205</v>
      </c>
      <c r="L5" s="58"/>
      <c r="M5" s="58"/>
      <c r="N5" s="58"/>
      <c r="O5" s="58"/>
      <c r="P5" s="58"/>
    </row>
    <row r="6" spans="1:16" ht="27">
      <c r="A6" s="1049" t="s">
        <v>1097</v>
      </c>
      <c r="B6" s="1050" t="s">
        <v>1098</v>
      </c>
      <c r="C6" s="1082" t="s">
        <v>1099</v>
      </c>
      <c r="D6" s="1082" t="s">
        <v>1141</v>
      </c>
      <c r="E6" s="90" t="s">
        <v>1101</v>
      </c>
      <c r="F6" s="91">
        <v>7.12</v>
      </c>
      <c r="G6" s="91">
        <v>7.39</v>
      </c>
      <c r="H6" s="1052">
        <v>600</v>
      </c>
      <c r="I6" s="66">
        <v>60</v>
      </c>
      <c r="J6" s="66">
        <v>31.5</v>
      </c>
      <c r="K6" s="67">
        <v>24</v>
      </c>
      <c r="L6" s="65">
        <v>4</v>
      </c>
      <c r="M6" s="68">
        <f>(I6*J6*K6)/1000000</f>
        <v>4.5359999999999998E-2</v>
      </c>
      <c r="N6" s="69">
        <f>L6*66/M6</f>
        <v>5820.1058201058204</v>
      </c>
      <c r="O6" s="70"/>
      <c r="P6" s="71">
        <f>O6/N6</f>
        <v>0</v>
      </c>
    </row>
    <row r="7" spans="1:16" ht="27">
      <c r="A7" s="1049"/>
      <c r="B7" s="1050"/>
      <c r="C7" s="1082"/>
      <c r="D7" s="1082"/>
      <c r="E7" s="90" t="s">
        <v>1102</v>
      </c>
      <c r="F7" s="91">
        <v>7.28</v>
      </c>
      <c r="G7" s="91">
        <v>7.64</v>
      </c>
      <c r="H7" s="1052"/>
      <c r="I7" s="66">
        <v>60</v>
      </c>
      <c r="J7" s="66">
        <v>31.5</v>
      </c>
      <c r="K7" s="67">
        <v>24</v>
      </c>
      <c r="L7" s="65">
        <v>4</v>
      </c>
      <c r="M7" s="68">
        <f>(I7*J7*K7)/1000000</f>
        <v>4.5359999999999998E-2</v>
      </c>
      <c r="N7" s="69">
        <f>L7*66/M7</f>
        <v>5820.1058201058204</v>
      </c>
      <c r="O7" s="70"/>
      <c r="P7" s="71">
        <f>O7/N7</f>
        <v>0</v>
      </c>
    </row>
    <row r="8" spans="1:16" ht="27">
      <c r="A8" s="1049"/>
      <c r="B8" s="1050"/>
      <c r="C8" s="1082"/>
      <c r="D8" s="1082"/>
      <c r="E8" s="90" t="s">
        <v>1103</v>
      </c>
      <c r="F8" s="91">
        <v>9.07</v>
      </c>
      <c r="G8" s="91">
        <v>9.44</v>
      </c>
      <c r="H8" s="1052"/>
      <c r="I8" s="66">
        <v>60</v>
      </c>
      <c r="J8" s="66">
        <v>31.5</v>
      </c>
      <c r="K8" s="67">
        <v>29</v>
      </c>
      <c r="L8" s="65">
        <v>4</v>
      </c>
      <c r="M8" s="68">
        <f>(I8*J8*K8)/1000000</f>
        <v>5.4809999999999998E-2</v>
      </c>
      <c r="N8" s="69">
        <f>L8*66/M8</f>
        <v>4816.6392993979198</v>
      </c>
      <c r="O8" s="70"/>
      <c r="P8" s="71">
        <f>O8/N8</f>
        <v>0</v>
      </c>
    </row>
    <row r="9" spans="1:16" ht="27">
      <c r="A9" s="1049"/>
      <c r="B9" s="1050"/>
      <c r="C9" s="1082"/>
      <c r="D9" s="1082"/>
      <c r="E9" s="90" t="s">
        <v>1104</v>
      </c>
      <c r="F9" s="91">
        <v>10.25</v>
      </c>
      <c r="G9" s="91">
        <v>10.62</v>
      </c>
      <c r="H9" s="1052"/>
      <c r="I9" s="66">
        <v>60</v>
      </c>
      <c r="J9" s="66">
        <v>31.5</v>
      </c>
      <c r="K9" s="67">
        <v>33</v>
      </c>
      <c r="L9" s="65">
        <v>4</v>
      </c>
      <c r="M9" s="68">
        <f>(I9*J9*K9)/1000000</f>
        <v>6.2370000000000002E-2</v>
      </c>
      <c r="N9" s="69">
        <f>L9*66/M9</f>
        <v>4232.8042328042302</v>
      </c>
      <c r="O9" s="70"/>
      <c r="P9" s="71">
        <f>O9/N9</f>
        <v>0</v>
      </c>
    </row>
    <row r="10" spans="1:16" ht="27">
      <c r="A10" s="1049"/>
      <c r="B10" s="1050"/>
      <c r="C10" s="1082"/>
      <c r="D10" s="1082"/>
      <c r="E10" s="90" t="s">
        <v>1105</v>
      </c>
      <c r="F10" s="91">
        <v>11.94</v>
      </c>
      <c r="G10" s="91">
        <v>12.5</v>
      </c>
      <c r="H10" s="1052"/>
      <c r="I10" s="66">
        <v>60</v>
      </c>
      <c r="J10" s="66">
        <v>31.5</v>
      </c>
      <c r="K10" s="67">
        <v>36</v>
      </c>
      <c r="L10" s="65">
        <v>4</v>
      </c>
      <c r="M10" s="68">
        <f t="shared" ref="M10:M11" si="0">(I10*J10*K10)/1000000</f>
        <v>6.8040000000000003E-2</v>
      </c>
      <c r="N10" s="69">
        <f t="shared" ref="N10:N11" si="1">L10*66/M10</f>
        <v>3880.07054673721</v>
      </c>
      <c r="O10" s="70"/>
      <c r="P10" s="71">
        <f t="shared" ref="P10:P11" si="2">O10/N10</f>
        <v>0</v>
      </c>
    </row>
    <row r="11" spans="1:16" ht="27">
      <c r="A11" s="1049"/>
      <c r="B11" s="1050"/>
      <c r="C11" s="1082"/>
      <c r="D11" s="1082"/>
      <c r="E11" s="90" t="s">
        <v>1106</v>
      </c>
      <c r="F11" s="91">
        <v>11.94</v>
      </c>
      <c r="G11" s="91">
        <v>12.5</v>
      </c>
      <c r="H11" s="1052"/>
      <c r="I11" s="66">
        <v>60</v>
      </c>
      <c r="J11" s="66">
        <v>31.5</v>
      </c>
      <c r="K11" s="67">
        <v>36</v>
      </c>
      <c r="L11" s="65">
        <v>4</v>
      </c>
      <c r="M11" s="68">
        <f t="shared" si="0"/>
        <v>6.8040000000000003E-2</v>
      </c>
      <c r="N11" s="69">
        <f t="shared" si="1"/>
        <v>3880.07054673721</v>
      </c>
      <c r="O11" s="70"/>
      <c r="P11" s="71">
        <f t="shared" si="2"/>
        <v>0</v>
      </c>
    </row>
  </sheetData>
  <mergeCells count="8">
    <mergeCell ref="I2:P2"/>
    <mergeCell ref="I3:P3"/>
    <mergeCell ref="I4:K4"/>
    <mergeCell ref="A6:A11"/>
    <mergeCell ref="B6:B11"/>
    <mergeCell ref="C6:C11"/>
    <mergeCell ref="D6:D11"/>
    <mergeCell ref="H6:H11"/>
  </mergeCells>
  <phoneticPr fontId="17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="81" zoomScaleNormal="81" workbookViewId="0">
      <pane xSplit="7" ySplit="1" topLeftCell="H76" activePane="bottomRight" state="frozen"/>
      <selection pane="topRight"/>
      <selection pane="bottomLeft"/>
      <selection pane="bottomRight" activeCell="O98" sqref="O98:P115"/>
    </sheetView>
  </sheetViews>
  <sheetFormatPr defaultColWidth="8.625" defaultRowHeight="15"/>
  <cols>
    <col min="1" max="1" width="8.625" style="94"/>
    <col min="2" max="2" width="11.875" style="94" customWidth="1"/>
    <col min="3" max="5" width="8.625" style="94"/>
    <col min="6" max="6" width="12.625" style="94" customWidth="1"/>
    <col min="7" max="7" width="8.625" style="94"/>
    <col min="8" max="8" width="9.125" style="94" customWidth="1"/>
    <col min="9" max="9" width="9.625" style="94" customWidth="1"/>
    <col min="10" max="10" width="10.125" style="94" customWidth="1"/>
    <col min="11" max="11" width="8.625" style="94" customWidth="1"/>
    <col min="12" max="12" width="11.125" style="94" customWidth="1"/>
    <col min="13" max="13" width="8.625" style="94" customWidth="1"/>
    <col min="14" max="14" width="9.625" style="94" customWidth="1"/>
    <col min="15" max="15" width="13.125" style="94" customWidth="1"/>
    <col min="16" max="16" width="27.625" style="94" customWidth="1"/>
    <col min="17" max="17" width="13.125" style="94" customWidth="1"/>
    <col min="18" max="16384" width="8.625" style="94"/>
  </cols>
  <sheetData>
    <row r="1" spans="1:17" ht="51.75">
      <c r="A1" s="111" t="s">
        <v>36</v>
      </c>
      <c r="B1" s="111" t="s">
        <v>87</v>
      </c>
      <c r="C1" s="111" t="s">
        <v>468</v>
      </c>
      <c r="D1" s="111" t="s">
        <v>93</v>
      </c>
      <c r="E1" s="111" t="s">
        <v>1015</v>
      </c>
      <c r="F1" s="111" t="s">
        <v>1146</v>
      </c>
      <c r="G1" s="111" t="s">
        <v>1147</v>
      </c>
      <c r="H1" s="112" t="s">
        <v>1148</v>
      </c>
      <c r="I1" s="112" t="s">
        <v>1149</v>
      </c>
      <c r="J1" s="111" t="s">
        <v>1150</v>
      </c>
      <c r="K1" s="111" t="s">
        <v>1151</v>
      </c>
      <c r="L1" s="111" t="s">
        <v>1152</v>
      </c>
      <c r="M1" s="111" t="s">
        <v>1153</v>
      </c>
      <c r="N1" s="111" t="s">
        <v>1154</v>
      </c>
      <c r="O1" s="111" t="s">
        <v>1155</v>
      </c>
      <c r="P1" s="111" t="s">
        <v>1156</v>
      </c>
      <c r="Q1" s="113" t="s">
        <v>1157</v>
      </c>
    </row>
    <row r="2" spans="1:17" ht="12" customHeight="1">
      <c r="A2" s="114" t="s">
        <v>37</v>
      </c>
      <c r="B2" s="114" t="s">
        <v>1158</v>
      </c>
      <c r="C2" s="114" t="s">
        <v>47</v>
      </c>
      <c r="D2" s="114" t="s">
        <v>215</v>
      </c>
      <c r="E2" s="114" t="s">
        <v>1159</v>
      </c>
      <c r="F2" s="114" t="s">
        <v>216</v>
      </c>
      <c r="G2" s="114" t="s">
        <v>1160</v>
      </c>
      <c r="H2" s="115">
        <f>VLOOKUP($F2,[37]POS!$F:$DV,120,0)</f>
        <v>208.142857142857</v>
      </c>
      <c r="I2" s="115">
        <f>VLOOKUP($F2,[37]POS!$F:$DV,121,0)</f>
        <v>260.70714285714303</v>
      </c>
      <c r="J2" s="116">
        <f>VLOOKUP(F2,[37]POS!F:DW,122,0)</f>
        <v>72.1357142857143</v>
      </c>
      <c r="K2" s="116">
        <f>VLOOKUP(F2,[37]PO!G:I,3,0)</f>
        <v>214</v>
      </c>
      <c r="L2" s="116">
        <f>VLOOKUP(F2,[37]Sheet1!B:C,2,0)</f>
        <v>278</v>
      </c>
      <c r="M2" s="98">
        <v>131</v>
      </c>
      <c r="N2" s="98">
        <v>31</v>
      </c>
      <c r="O2" s="117">
        <f>IF(L2-M2&gt;0,L2-M2,"")</f>
        <v>147</v>
      </c>
      <c r="P2" s="117"/>
      <c r="Q2" s="118" t="str">
        <f>IF(M2-L2&lt;=0,"",M2-L2)</f>
        <v/>
      </c>
    </row>
    <row r="3" spans="1:17" ht="12" customHeight="1">
      <c r="A3" s="114" t="s">
        <v>37</v>
      </c>
      <c r="B3" s="114" t="s">
        <v>1158</v>
      </c>
      <c r="C3" s="114" t="s">
        <v>47</v>
      </c>
      <c r="D3" s="114" t="s">
        <v>215</v>
      </c>
      <c r="E3" s="114" t="s">
        <v>1161</v>
      </c>
      <c r="F3" s="114" t="s">
        <v>217</v>
      </c>
      <c r="G3" s="114" t="s">
        <v>1162</v>
      </c>
      <c r="H3" s="115">
        <f>VLOOKUP($F3,[37]POS!$F:$DV,120,0)</f>
        <v>201.28571428571399</v>
      </c>
      <c r="I3" s="115">
        <f>VLOOKUP($F3,[37]POS!$F:$DV,121,0)</f>
        <v>232.22535428571399</v>
      </c>
      <c r="J3" s="116">
        <f>VLOOKUP(F3,[37]POS!F:DW,122,0)</f>
        <v>49.939639999999997</v>
      </c>
      <c r="K3" s="116">
        <f>VLOOKUP(F3,[37]PO!G:I,3,0)</f>
        <v>168</v>
      </c>
      <c r="L3" s="116">
        <f>VLOOKUP(F3,[37]Sheet1!B:C,2,0)</f>
        <v>243</v>
      </c>
      <c r="M3" s="98">
        <v>132</v>
      </c>
      <c r="N3" s="98">
        <v>37</v>
      </c>
      <c r="O3" s="117">
        <f t="shared" ref="O3:O66" si="0">IF(L3-M3&gt;0,L3-M3,"")</f>
        <v>111</v>
      </c>
      <c r="P3" s="117"/>
      <c r="Q3" s="118" t="str">
        <f t="shared" ref="Q3:Q66" si="1">IF(M3-L3&lt;=0,"",M3-L3)</f>
        <v/>
      </c>
    </row>
    <row r="4" spans="1:17" ht="12" customHeight="1">
      <c r="A4" s="114" t="s">
        <v>37</v>
      </c>
      <c r="B4" s="114" t="s">
        <v>1158</v>
      </c>
      <c r="C4" s="114" t="s">
        <v>47</v>
      </c>
      <c r="D4" s="114" t="s">
        <v>215</v>
      </c>
      <c r="E4" s="114" t="s">
        <v>1163</v>
      </c>
      <c r="F4" s="114" t="s">
        <v>218</v>
      </c>
      <c r="G4" s="114" t="s">
        <v>1162</v>
      </c>
      <c r="H4" s="115">
        <f>VLOOKUP($F4,[37]POS!$F:$DV,120,0)</f>
        <v>984.42857142857099</v>
      </c>
      <c r="I4" s="115">
        <f>VLOOKUP($F4,[37]POS!$F:$DV,121,0)</f>
        <v>1325.69015714286</v>
      </c>
      <c r="J4" s="116">
        <f>VLOOKUP(F4,[37]POS!F:DW,122,0)</f>
        <v>336.975871428571</v>
      </c>
      <c r="K4" s="116">
        <f>VLOOKUP(F4,[37]PO!G:I,3,0)</f>
        <v>1033</v>
      </c>
      <c r="L4" s="116">
        <f>VLOOKUP(F4,[37]Sheet1!B:C,2,0)</f>
        <v>1474</v>
      </c>
      <c r="M4" s="98">
        <v>403</v>
      </c>
      <c r="N4" s="98">
        <v>200</v>
      </c>
      <c r="O4" s="117">
        <f t="shared" si="0"/>
        <v>1071</v>
      </c>
      <c r="P4" s="117"/>
      <c r="Q4" s="118" t="str">
        <f t="shared" si="1"/>
        <v/>
      </c>
    </row>
    <row r="5" spans="1:17" ht="12" customHeight="1">
      <c r="A5" s="114" t="s">
        <v>37</v>
      </c>
      <c r="B5" s="114" t="s">
        <v>1158</v>
      </c>
      <c r="C5" s="114" t="s">
        <v>47</v>
      </c>
      <c r="D5" s="114" t="s">
        <v>215</v>
      </c>
      <c r="E5" s="114" t="s">
        <v>1164</v>
      </c>
      <c r="F5" s="114" t="s">
        <v>219</v>
      </c>
      <c r="G5" s="114" t="s">
        <v>1162</v>
      </c>
      <c r="H5" s="115">
        <f>VLOOKUP($F5,[37]POS!$F:$DV,120,0)</f>
        <v>439.28571428571399</v>
      </c>
      <c r="I5" s="115">
        <f>VLOOKUP($F5,[37]POS!$F:$DV,121,0)</f>
        <v>495.67606285714299</v>
      </c>
      <c r="J5" s="116">
        <f>VLOOKUP(F5,[37]POS!F:DW,122,0)</f>
        <v>116.390348571429</v>
      </c>
      <c r="K5" s="116">
        <f>VLOOKUP(F5,[37]PO!G:I,3,0)</f>
        <v>443</v>
      </c>
      <c r="L5" s="116">
        <f>VLOOKUP(F5,[37]Sheet1!B:C,2,0)</f>
        <v>556</v>
      </c>
      <c r="M5" s="98">
        <v>631</v>
      </c>
      <c r="N5" s="98">
        <v>80</v>
      </c>
      <c r="O5" s="117" t="str">
        <f t="shared" si="0"/>
        <v/>
      </c>
      <c r="P5" s="117"/>
      <c r="Q5" s="118">
        <f t="shared" si="1"/>
        <v>75</v>
      </c>
    </row>
    <row r="6" spans="1:17" ht="12" customHeight="1">
      <c r="A6" s="114" t="s">
        <v>37</v>
      </c>
      <c r="B6" s="114" t="s">
        <v>1158</v>
      </c>
      <c r="C6" s="114" t="s">
        <v>47</v>
      </c>
      <c r="D6" s="114" t="s">
        <v>215</v>
      </c>
      <c r="E6" s="114" t="s">
        <v>1165</v>
      </c>
      <c r="F6" s="114" t="s">
        <v>221</v>
      </c>
      <c r="G6" s="114" t="s">
        <v>1160</v>
      </c>
      <c r="H6" s="115">
        <f>VLOOKUP($F6,[37]POS!$F:$DV,120,0)</f>
        <v>100.28571428571399</v>
      </c>
      <c r="I6" s="115">
        <f>VLOOKUP($F6,[37]POS!$F:$DV,121,0)</f>
        <v>117.00664114285701</v>
      </c>
      <c r="J6" s="116">
        <f>VLOOKUP(F6,[37]POS!F:DW,122,0)</f>
        <v>30.6352125714286</v>
      </c>
      <c r="K6" s="116">
        <f>VLOOKUP(F6,[37]PO!G:I,3,0)</f>
        <v>42</v>
      </c>
      <c r="L6" s="116">
        <f>VLOOKUP(F6,[37]Sheet1!B:C,2,0)</f>
        <v>131</v>
      </c>
      <c r="M6" s="98">
        <v>176</v>
      </c>
      <c r="N6" s="98">
        <v>3</v>
      </c>
      <c r="O6" s="117" t="str">
        <f t="shared" si="0"/>
        <v/>
      </c>
      <c r="P6" s="117"/>
      <c r="Q6" s="118">
        <f t="shared" si="1"/>
        <v>45</v>
      </c>
    </row>
    <row r="7" spans="1:17" ht="12" customHeight="1">
      <c r="A7" s="114" t="s">
        <v>37</v>
      </c>
      <c r="B7" s="114" t="s">
        <v>1158</v>
      </c>
      <c r="C7" s="114" t="s">
        <v>47</v>
      </c>
      <c r="D7" s="114" t="s">
        <v>222</v>
      </c>
      <c r="E7" s="114" t="s">
        <v>1159</v>
      </c>
      <c r="F7" s="114" t="s">
        <v>223</v>
      </c>
      <c r="G7" s="114" t="s">
        <v>1160</v>
      </c>
      <c r="H7" s="115">
        <f>VLOOKUP($F7,[37]POS!$F:$DV,120,0)</f>
        <v>118.857142857143</v>
      </c>
      <c r="I7" s="115">
        <f>VLOOKUP($F7,[37]POS!$F:$DV,121,0)</f>
        <v>143.27376964285699</v>
      </c>
      <c r="J7" s="116">
        <f>VLOOKUP(F7,[37]POS!F:DW,122,0)</f>
        <v>37.220198214285702</v>
      </c>
      <c r="K7" s="116">
        <f>VLOOKUP(F7,[37]PO!G:I,3,0)</f>
        <v>110</v>
      </c>
      <c r="L7" s="116">
        <f>VLOOKUP(F7,[37]Sheet1!B:C,2,0)</f>
        <v>190</v>
      </c>
      <c r="M7" s="98">
        <v>398</v>
      </c>
      <c r="N7" s="98">
        <v>0</v>
      </c>
      <c r="O7" s="117" t="str">
        <f t="shared" si="0"/>
        <v/>
      </c>
      <c r="P7" s="117"/>
      <c r="Q7" s="118">
        <f t="shared" si="1"/>
        <v>208</v>
      </c>
    </row>
    <row r="8" spans="1:17" ht="12" customHeight="1">
      <c r="A8" s="114" t="s">
        <v>37</v>
      </c>
      <c r="B8" s="114" t="s">
        <v>1158</v>
      </c>
      <c r="C8" s="114" t="s">
        <v>47</v>
      </c>
      <c r="D8" s="114" t="s">
        <v>222</v>
      </c>
      <c r="E8" s="114" t="s">
        <v>1161</v>
      </c>
      <c r="F8" s="114" t="s">
        <v>224</v>
      </c>
      <c r="G8" s="114" t="s">
        <v>1160</v>
      </c>
      <c r="H8" s="115">
        <f>VLOOKUP($F8,[37]POS!$F:$DV,120,0)</f>
        <v>361.57142857142799</v>
      </c>
      <c r="I8" s="115">
        <f>VLOOKUP($F8,[37]POS!$F:$DV,121,0)</f>
        <v>392.56338571428603</v>
      </c>
      <c r="J8" s="116">
        <f>VLOOKUP(F8,[37]POS!F:DW,122,0)</f>
        <v>100.277671428571</v>
      </c>
      <c r="K8" s="116">
        <f>VLOOKUP(F8,[37]PO!G:I,3,0)</f>
        <v>456</v>
      </c>
      <c r="L8" s="116">
        <f>VLOOKUP(F8,[37]Sheet1!B:C,2,0)</f>
        <v>405</v>
      </c>
      <c r="M8" s="98">
        <v>393</v>
      </c>
      <c r="N8" s="98">
        <v>103</v>
      </c>
      <c r="O8" s="117">
        <f t="shared" si="0"/>
        <v>12</v>
      </c>
      <c r="P8" s="117"/>
      <c r="Q8" s="118" t="str">
        <f t="shared" si="1"/>
        <v/>
      </c>
    </row>
    <row r="9" spans="1:17" ht="12" customHeight="1">
      <c r="A9" s="114" t="s">
        <v>37</v>
      </c>
      <c r="B9" s="114" t="s">
        <v>1158</v>
      </c>
      <c r="C9" s="114" t="s">
        <v>47</v>
      </c>
      <c r="D9" s="114" t="s">
        <v>222</v>
      </c>
      <c r="E9" s="114" t="s">
        <v>1163</v>
      </c>
      <c r="F9" s="114" t="s">
        <v>225</v>
      </c>
      <c r="G9" s="114" t="s">
        <v>1160</v>
      </c>
      <c r="H9" s="115">
        <f>VLOOKUP($F9,[37]POS!$F:$DV,120,0)</f>
        <v>1027.1428571428601</v>
      </c>
      <c r="I9" s="115">
        <f>VLOOKUP($F9,[37]POS!$F:$DV,121,0)</f>
        <v>783.95222142857097</v>
      </c>
      <c r="J9" s="116">
        <f>VLOOKUP(F9,[37]POS!F:DW,122,0)</f>
        <v>156.38079285714301</v>
      </c>
      <c r="K9" s="116">
        <f>VLOOKUP(F9,[37]PO!G:I,3,0)</f>
        <v>1030</v>
      </c>
      <c r="L9" s="116">
        <f>VLOOKUP(F9,[37]Sheet1!B:C,2,0)</f>
        <v>889</v>
      </c>
      <c r="M9" s="98">
        <v>78</v>
      </c>
      <c r="N9" s="98">
        <v>113</v>
      </c>
      <c r="O9" s="117">
        <f t="shared" si="0"/>
        <v>811</v>
      </c>
      <c r="P9" s="117"/>
      <c r="Q9" s="118" t="str">
        <f t="shared" si="1"/>
        <v/>
      </c>
    </row>
    <row r="10" spans="1:17" ht="12" customHeight="1">
      <c r="A10" s="114" t="s">
        <v>37</v>
      </c>
      <c r="B10" s="114" t="s">
        <v>1158</v>
      </c>
      <c r="C10" s="114" t="s">
        <v>47</v>
      </c>
      <c r="D10" s="114" t="s">
        <v>222</v>
      </c>
      <c r="E10" s="114" t="s">
        <v>1164</v>
      </c>
      <c r="F10" s="114" t="s">
        <v>226</v>
      </c>
      <c r="G10" s="114" t="s">
        <v>1160</v>
      </c>
      <c r="H10" s="115">
        <f>VLOOKUP($F10,[37]POS!$F:$DV,120,0)</f>
        <v>427</v>
      </c>
      <c r="I10" s="115">
        <f>VLOOKUP($F10,[37]POS!$F:$DV,121,0)</f>
        <v>416.857142857143</v>
      </c>
      <c r="J10" s="116">
        <f>VLOOKUP(F10,[37]POS!F:DW,122,0)</f>
        <v>106.372142857143</v>
      </c>
      <c r="K10" s="116">
        <f>VLOOKUP(F10,[37]PO!G:I,3,0)</f>
        <v>342</v>
      </c>
      <c r="L10" s="116">
        <f>VLOOKUP(F10,[37]Sheet1!B:C,2,0)</f>
        <v>552</v>
      </c>
      <c r="M10" s="98">
        <v>2</v>
      </c>
      <c r="N10" s="98">
        <v>2</v>
      </c>
      <c r="O10" s="117">
        <f t="shared" si="0"/>
        <v>550</v>
      </c>
      <c r="P10" s="117"/>
      <c r="Q10" s="118" t="str">
        <f t="shared" si="1"/>
        <v/>
      </c>
    </row>
    <row r="11" spans="1:17" ht="12" customHeight="1">
      <c r="A11" s="114" t="s">
        <v>37</v>
      </c>
      <c r="B11" s="114" t="s">
        <v>1158</v>
      </c>
      <c r="C11" s="114" t="s">
        <v>47</v>
      </c>
      <c r="D11" s="114" t="s">
        <v>222</v>
      </c>
      <c r="E11" s="114" t="s">
        <v>1165</v>
      </c>
      <c r="F11" s="114" t="s">
        <v>227</v>
      </c>
      <c r="G11" s="114" t="s">
        <v>1160</v>
      </c>
      <c r="H11" s="115">
        <f>VLOOKUP($F11,[37]POS!$F:$DV,120,0)</f>
        <v>101.142857142857</v>
      </c>
      <c r="I11" s="115">
        <f>VLOOKUP($F11,[37]POS!$F:$DV,121,0)</f>
        <v>116.232857142857</v>
      </c>
      <c r="J11" s="116">
        <f>VLOOKUP(F11,[37]POS!F:DW,122,0)</f>
        <v>40.9471428571429</v>
      </c>
      <c r="K11" s="116">
        <f>VLOOKUP(F11,[37]PO!G:I,3,0)</f>
        <v>38</v>
      </c>
      <c r="L11" s="116">
        <f>VLOOKUP(F11,[37]Sheet1!B:C,2,0)</f>
        <v>128</v>
      </c>
      <c r="M11" s="98">
        <v>56</v>
      </c>
      <c r="N11" s="98">
        <v>4</v>
      </c>
      <c r="O11" s="117">
        <f t="shared" si="0"/>
        <v>72</v>
      </c>
      <c r="P11" s="117"/>
      <c r="Q11" s="118" t="str">
        <f t="shared" si="1"/>
        <v/>
      </c>
    </row>
    <row r="12" spans="1:17" ht="12" customHeight="1">
      <c r="A12" s="114" t="s">
        <v>37</v>
      </c>
      <c r="B12" s="114" t="s">
        <v>1158</v>
      </c>
      <c r="C12" s="114" t="s">
        <v>47</v>
      </c>
      <c r="D12" s="114" t="s">
        <v>234</v>
      </c>
      <c r="E12" s="114" t="s">
        <v>1159</v>
      </c>
      <c r="F12" s="114" t="s">
        <v>241</v>
      </c>
      <c r="G12" s="114" t="s">
        <v>1160</v>
      </c>
      <c r="H12" s="115">
        <f>VLOOKUP($F12,[37]POS!$F:$DV,120,0)</f>
        <v>297.142857142857</v>
      </c>
      <c r="I12" s="115">
        <f>VLOOKUP($F12,[37]POS!$F:$DV,121,0)</f>
        <v>177.99044428571401</v>
      </c>
      <c r="J12" s="116">
        <f>VLOOKUP(F12,[37]POS!F:DW,122,0)</f>
        <v>40.347587142857101</v>
      </c>
      <c r="K12" s="116">
        <f>VLOOKUP(F12,[37]PO!G:I,3,0)</f>
        <v>271</v>
      </c>
      <c r="L12" s="116">
        <f>VLOOKUP(F12,[37]Sheet1!B:C,2,0)</f>
        <v>183</v>
      </c>
      <c r="M12" s="98">
        <v>411</v>
      </c>
      <c r="N12" s="98">
        <v>67</v>
      </c>
      <c r="O12" s="117" t="str">
        <f t="shared" si="0"/>
        <v/>
      </c>
      <c r="P12" s="117"/>
      <c r="Q12" s="118">
        <f t="shared" si="1"/>
        <v>228</v>
      </c>
    </row>
    <row r="13" spans="1:17" ht="12" customHeight="1">
      <c r="A13" s="114" t="s">
        <v>37</v>
      </c>
      <c r="B13" s="114" t="s">
        <v>1158</v>
      </c>
      <c r="C13" s="114" t="s">
        <v>47</v>
      </c>
      <c r="D13" s="114" t="s">
        <v>234</v>
      </c>
      <c r="E13" s="114" t="s">
        <v>1161</v>
      </c>
      <c r="F13" s="114" t="s">
        <v>242</v>
      </c>
      <c r="G13" s="114" t="s">
        <v>1160</v>
      </c>
      <c r="H13" s="115">
        <f>VLOOKUP($F13,[37]POS!$F:$DV,120,0)</f>
        <v>258.142857142857</v>
      </c>
      <c r="I13" s="115">
        <f>VLOOKUP($F13,[37]POS!$F:$DV,121,0)</f>
        <v>266.33803142857101</v>
      </c>
      <c r="J13" s="116">
        <f>VLOOKUP(F13,[37]POS!F:DW,122,0)</f>
        <v>57.052317142857099</v>
      </c>
      <c r="K13" s="116">
        <f>VLOOKUP(F13,[37]PO!G:I,3,0)</f>
        <v>166</v>
      </c>
      <c r="L13" s="116">
        <f>VLOOKUP(F13,[37]Sheet1!B:C,2,0)</f>
        <v>332</v>
      </c>
      <c r="M13" s="98">
        <v>520</v>
      </c>
      <c r="N13" s="98">
        <v>10</v>
      </c>
      <c r="O13" s="117" t="str">
        <f t="shared" si="0"/>
        <v/>
      </c>
      <c r="P13" s="117"/>
      <c r="Q13" s="118">
        <f t="shared" si="1"/>
        <v>188</v>
      </c>
    </row>
    <row r="14" spans="1:17" ht="12" customHeight="1">
      <c r="A14" s="114" t="s">
        <v>37</v>
      </c>
      <c r="B14" s="114" t="s">
        <v>1158</v>
      </c>
      <c r="C14" s="114" t="s">
        <v>47</v>
      </c>
      <c r="D14" s="114" t="s">
        <v>234</v>
      </c>
      <c r="E14" s="114" t="s">
        <v>1163</v>
      </c>
      <c r="F14" s="114" t="s">
        <v>243</v>
      </c>
      <c r="G14" s="114" t="s">
        <v>1162</v>
      </c>
      <c r="H14" s="115">
        <f>VLOOKUP($F14,[37]POS!$F:$DV,120,0)</f>
        <v>567.42857142857099</v>
      </c>
      <c r="I14" s="115">
        <f>VLOOKUP($F14,[37]POS!$F:$DV,121,0)</f>
        <v>567.27606285714296</v>
      </c>
      <c r="J14" s="116">
        <f>VLOOKUP(F14,[37]POS!F:DW,122,0)</f>
        <v>123.390348571429</v>
      </c>
      <c r="K14" s="116">
        <f>VLOOKUP(F14,[37]PO!G:I,3,0)</f>
        <v>632</v>
      </c>
      <c r="L14" s="116">
        <f>VLOOKUP(F14,[37]Sheet1!B:C,2,0)</f>
        <v>600</v>
      </c>
      <c r="M14" s="98">
        <v>600</v>
      </c>
      <c r="N14" s="98">
        <v>103</v>
      </c>
      <c r="O14" s="117" t="str">
        <f t="shared" si="0"/>
        <v/>
      </c>
      <c r="P14" s="117"/>
      <c r="Q14" s="118" t="str">
        <f t="shared" si="1"/>
        <v/>
      </c>
    </row>
    <row r="15" spans="1:17" ht="12" customHeight="1">
      <c r="A15" s="114" t="s">
        <v>37</v>
      </c>
      <c r="B15" s="114" t="s">
        <v>1158</v>
      </c>
      <c r="C15" s="114" t="s">
        <v>47</v>
      </c>
      <c r="D15" s="114" t="s">
        <v>234</v>
      </c>
      <c r="E15" s="114" t="s">
        <v>1164</v>
      </c>
      <c r="F15" s="114" t="s">
        <v>244</v>
      </c>
      <c r="G15" s="114" t="s">
        <v>1160</v>
      </c>
      <c r="H15" s="115">
        <f>VLOOKUP($F15,[37]POS!$F:$DV,120,0)</f>
        <v>366.42857142857099</v>
      </c>
      <c r="I15" s="115">
        <f>VLOOKUP($F15,[37]POS!$F:$DV,121,0)</f>
        <v>274.51106857142901</v>
      </c>
      <c r="J15" s="116">
        <f>VLOOKUP(F15,[37]POS!F:DW,122,0)</f>
        <v>55.511068571428602</v>
      </c>
      <c r="K15" s="116">
        <f>VLOOKUP(F15,[37]PO!G:I,3,0)</f>
        <v>311</v>
      </c>
      <c r="L15" s="116">
        <f>VLOOKUP(F15,[37]Sheet1!B:C,2,0)</f>
        <v>264</v>
      </c>
      <c r="M15" s="98">
        <v>287</v>
      </c>
      <c r="N15" s="98">
        <v>79</v>
      </c>
      <c r="O15" s="117" t="str">
        <f t="shared" si="0"/>
        <v/>
      </c>
      <c r="P15" s="117"/>
      <c r="Q15" s="118">
        <f t="shared" si="1"/>
        <v>23</v>
      </c>
    </row>
    <row r="16" spans="1:17" ht="12" customHeight="1">
      <c r="A16" s="114" t="s">
        <v>37</v>
      </c>
      <c r="B16" s="114" t="s">
        <v>1158</v>
      </c>
      <c r="C16" s="114" t="s">
        <v>47</v>
      </c>
      <c r="D16" s="114" t="s">
        <v>234</v>
      </c>
      <c r="E16" s="114" t="s">
        <v>1165</v>
      </c>
      <c r="F16" s="114" t="s">
        <v>245</v>
      </c>
      <c r="G16" s="114" t="s">
        <v>1162</v>
      </c>
      <c r="H16" s="115">
        <f>VLOOKUP($F16,[37]POS!$F:$DV,120,0)</f>
        <v>131.42857142857099</v>
      </c>
      <c r="I16" s="115">
        <f>VLOOKUP($F16,[37]POS!$F:$DV,121,0)</f>
        <v>115.232857142857</v>
      </c>
      <c r="J16" s="116">
        <f>VLOOKUP(F16,[37]POS!F:DW,122,0)</f>
        <v>44.9471428571429</v>
      </c>
      <c r="K16" s="116">
        <f>VLOOKUP(F16,[37]PO!G:I,3,0)</f>
        <v>113</v>
      </c>
      <c r="L16" s="116">
        <f>VLOOKUP(F16,[37]Sheet1!B:C,2,0)</f>
        <v>122</v>
      </c>
      <c r="M16" s="98">
        <v>45</v>
      </c>
      <c r="N16" s="98">
        <v>4</v>
      </c>
      <c r="O16" s="117">
        <f t="shared" si="0"/>
        <v>77</v>
      </c>
      <c r="P16" s="117"/>
      <c r="Q16" s="118" t="str">
        <f t="shared" si="1"/>
        <v/>
      </c>
    </row>
    <row r="17" spans="1:17" ht="12" customHeight="1">
      <c r="A17" s="114" t="s">
        <v>37</v>
      </c>
      <c r="B17" s="114" t="s">
        <v>1158</v>
      </c>
      <c r="C17" s="114" t="s">
        <v>47</v>
      </c>
      <c r="D17" s="114" t="s">
        <v>215</v>
      </c>
      <c r="E17" s="114" t="s">
        <v>1159</v>
      </c>
      <c r="F17" s="114" t="s">
        <v>246</v>
      </c>
      <c r="G17" s="114" t="s">
        <v>1160</v>
      </c>
      <c r="H17" s="115">
        <f>VLOOKUP($F17,[37]POS!$F:$DV,120,0)</f>
        <v>278.57142857142901</v>
      </c>
      <c r="I17" s="115">
        <f>VLOOKUP($F17,[37]POS!$F:$DV,121,0)</f>
        <v>314.05070857142903</v>
      </c>
      <c r="J17" s="116">
        <f>VLOOKUP(F17,[37]POS!F:DW,122,0)</f>
        <v>77.593565714285702</v>
      </c>
      <c r="K17" s="116">
        <f>VLOOKUP(F17,[37]PO!G:I,3,0)</f>
        <v>355</v>
      </c>
      <c r="L17" s="116">
        <f>VLOOKUP(F17,[37]Sheet1!B:C,2,0)</f>
        <v>328</v>
      </c>
      <c r="M17" s="98">
        <v>304</v>
      </c>
      <c r="N17" s="98">
        <v>104</v>
      </c>
      <c r="O17" s="117">
        <f t="shared" si="0"/>
        <v>24</v>
      </c>
      <c r="P17" s="117"/>
      <c r="Q17" s="118" t="str">
        <f t="shared" si="1"/>
        <v/>
      </c>
    </row>
    <row r="18" spans="1:17" ht="12" customHeight="1">
      <c r="A18" s="114" t="s">
        <v>37</v>
      </c>
      <c r="B18" s="114" t="s">
        <v>1158</v>
      </c>
      <c r="C18" s="114" t="s">
        <v>47</v>
      </c>
      <c r="D18" s="114" t="s">
        <v>215</v>
      </c>
      <c r="E18" s="114" t="s">
        <v>1161</v>
      </c>
      <c r="F18" s="114" t="s">
        <v>247</v>
      </c>
      <c r="G18" s="114" t="s">
        <v>1162</v>
      </c>
      <c r="H18" s="115">
        <f>VLOOKUP($F18,[37]POS!$F:$DV,120,0)</f>
        <v>321.42857142857099</v>
      </c>
      <c r="I18" s="115">
        <f>VLOOKUP($F18,[37]POS!$F:$DV,121,0)</f>
        <v>293.153925714286</v>
      </c>
      <c r="J18" s="116">
        <f>VLOOKUP(F18,[37]POS!F:DW,122,0)</f>
        <v>62.153925714285698</v>
      </c>
      <c r="K18" s="116">
        <f>VLOOKUP(F18,[37]PO!G:I,3,0)</f>
        <v>320</v>
      </c>
      <c r="L18" s="116">
        <f>VLOOKUP(F18,[37]Sheet1!B:C,2,0)</f>
        <v>306</v>
      </c>
      <c r="M18" s="98">
        <v>391</v>
      </c>
      <c r="N18" s="98">
        <v>52</v>
      </c>
      <c r="O18" s="117" t="str">
        <f t="shared" si="0"/>
        <v/>
      </c>
      <c r="P18" s="117"/>
      <c r="Q18" s="118">
        <f t="shared" si="1"/>
        <v>85</v>
      </c>
    </row>
    <row r="19" spans="1:17" ht="12" customHeight="1">
      <c r="A19" s="114" t="s">
        <v>37</v>
      </c>
      <c r="B19" s="114" t="s">
        <v>1158</v>
      </c>
      <c r="C19" s="114" t="s">
        <v>47</v>
      </c>
      <c r="D19" s="114" t="s">
        <v>215</v>
      </c>
      <c r="E19" s="114" t="s">
        <v>1163</v>
      </c>
      <c r="F19" s="114" t="s">
        <v>248</v>
      </c>
      <c r="G19" s="114" t="s">
        <v>1166</v>
      </c>
      <c r="H19" s="115">
        <f>VLOOKUP($F19,[37]POS!$F:$DV,120,0)</f>
        <v>739.71428571428601</v>
      </c>
      <c r="I19" s="115">
        <f>VLOOKUP($F19,[37]POS!$F:$DV,121,0)</f>
        <v>318.38883571428602</v>
      </c>
      <c r="J19" s="116">
        <f>VLOOKUP(F19,[37]POS!F:DW,122,0)</f>
        <v>72.103121428571399</v>
      </c>
      <c r="K19" s="116">
        <f>VLOOKUP(F19,[37]PO!G:I,3,0)</f>
        <v>753</v>
      </c>
      <c r="L19" s="116">
        <f>VLOOKUP(F19,[37]Sheet1!B:C,2,0)</f>
        <v>93</v>
      </c>
      <c r="M19" s="98">
        <v>417</v>
      </c>
      <c r="N19" s="98">
        <v>317</v>
      </c>
      <c r="O19" s="117" t="str">
        <f t="shared" si="0"/>
        <v/>
      </c>
      <c r="P19" s="117"/>
      <c r="Q19" s="118">
        <f t="shared" si="1"/>
        <v>324</v>
      </c>
    </row>
    <row r="20" spans="1:17" ht="12" customHeight="1">
      <c r="A20" s="114" t="s">
        <v>37</v>
      </c>
      <c r="B20" s="114" t="s">
        <v>1158</v>
      </c>
      <c r="C20" s="114" t="s">
        <v>47</v>
      </c>
      <c r="D20" s="114" t="s">
        <v>215</v>
      </c>
      <c r="E20" s="114" t="s">
        <v>1164</v>
      </c>
      <c r="F20" s="114" t="s">
        <v>249</v>
      </c>
      <c r="G20" s="114" t="s">
        <v>1160</v>
      </c>
      <c r="H20" s="115">
        <f>VLOOKUP($F20,[37]POS!$F:$DV,120,0)</f>
        <v>304</v>
      </c>
      <c r="I20" s="115">
        <f>VLOOKUP($F20,[37]POS!$F:$DV,121,0)</f>
        <v>342.38883571428602</v>
      </c>
      <c r="J20" s="116">
        <f>VLOOKUP(F20,[37]POS!F:DW,122,0)</f>
        <v>78.103121428571399</v>
      </c>
      <c r="K20" s="116">
        <f>VLOOKUP(F20,[37]PO!G:I,3,0)</f>
        <v>315</v>
      </c>
      <c r="L20" s="116">
        <f>VLOOKUP(F20,[37]Sheet1!B:C,2,0)</f>
        <v>383</v>
      </c>
      <c r="M20" s="98">
        <v>319</v>
      </c>
      <c r="N20" s="98">
        <v>41</v>
      </c>
      <c r="O20" s="117">
        <f t="shared" si="0"/>
        <v>64</v>
      </c>
      <c r="P20" s="117"/>
      <c r="Q20" s="118" t="str">
        <f t="shared" si="1"/>
        <v/>
      </c>
    </row>
    <row r="21" spans="1:17" ht="12" customHeight="1">
      <c r="A21" s="114" t="s">
        <v>37</v>
      </c>
      <c r="B21" s="114" t="s">
        <v>1158</v>
      </c>
      <c r="C21" s="114" t="s">
        <v>47</v>
      </c>
      <c r="D21" s="114" t="s">
        <v>215</v>
      </c>
      <c r="E21" s="114" t="s">
        <v>1165</v>
      </c>
      <c r="F21" s="114" t="s">
        <v>250</v>
      </c>
      <c r="G21" s="114" t="s">
        <v>1162</v>
      </c>
      <c r="H21" s="115">
        <f>VLOOKUP($F21,[37]POS!$F:$DV,120,0)</f>
        <v>167.57142857142901</v>
      </c>
      <c r="I21" s="115">
        <f>VLOOKUP($F21,[37]POS!$F:$DV,121,0)</f>
        <v>126.669015714286</v>
      </c>
      <c r="J21" s="116">
        <f>VLOOKUP(F21,[37]POS!F:DW,122,0)</f>
        <v>46.3833014285714</v>
      </c>
      <c r="K21" s="116">
        <f>VLOOKUP(F21,[37]PO!G:I,3,0)</f>
        <v>89</v>
      </c>
      <c r="L21" s="116">
        <f>VLOOKUP(F21,[37]Sheet1!B:C,2,0)</f>
        <v>159</v>
      </c>
      <c r="M21" s="98">
        <v>270</v>
      </c>
      <c r="N21" s="98">
        <v>2</v>
      </c>
      <c r="O21" s="117" t="str">
        <f t="shared" si="0"/>
        <v/>
      </c>
      <c r="P21" s="117"/>
      <c r="Q21" s="118">
        <f t="shared" si="1"/>
        <v>111</v>
      </c>
    </row>
    <row r="22" spans="1:17" ht="12" customHeight="1">
      <c r="A22" s="114" t="s">
        <v>37</v>
      </c>
      <c r="B22" s="114" t="s">
        <v>1158</v>
      </c>
      <c r="C22" s="114" t="s">
        <v>47</v>
      </c>
      <c r="D22" s="114" t="s">
        <v>251</v>
      </c>
      <c r="E22" s="114" t="s">
        <v>1159</v>
      </c>
      <c r="F22" s="114" t="s">
        <v>252</v>
      </c>
      <c r="G22" s="114" t="s">
        <v>1160</v>
      </c>
      <c r="H22" s="115">
        <f>VLOOKUP($F22,[37]POS!$F:$DV,120,0)</f>
        <v>126</v>
      </c>
      <c r="I22" s="115">
        <f>VLOOKUP($F22,[37]POS!$F:$DV,121,0)</f>
        <v>40.556338571428597</v>
      </c>
      <c r="J22" s="116">
        <f>VLOOKUP(F22,[37]POS!F:DW,122,0)</f>
        <v>9.5563385714285705</v>
      </c>
      <c r="K22" s="116">
        <f>VLOOKUP(F22,[37]PO!G:I,3,0)</f>
        <v>68</v>
      </c>
      <c r="L22" s="116">
        <f>VLOOKUP(F22,[37]Sheet1!B:C,2,0)</f>
        <v>32</v>
      </c>
      <c r="M22" s="98">
        <v>146</v>
      </c>
      <c r="N22" s="98">
        <v>21</v>
      </c>
      <c r="O22" s="117" t="str">
        <f t="shared" si="0"/>
        <v/>
      </c>
      <c r="P22" s="117"/>
      <c r="Q22" s="118">
        <f t="shared" si="1"/>
        <v>114</v>
      </c>
    </row>
    <row r="23" spans="1:17" ht="12" customHeight="1">
      <c r="A23" s="114" t="s">
        <v>37</v>
      </c>
      <c r="B23" s="114" t="s">
        <v>1158</v>
      </c>
      <c r="C23" s="114" t="s">
        <v>47</v>
      </c>
      <c r="D23" s="114" t="s">
        <v>251</v>
      </c>
      <c r="E23" s="114" t="s">
        <v>1161</v>
      </c>
      <c r="F23" s="114" t="s">
        <v>253</v>
      </c>
      <c r="G23" s="114" t="s">
        <v>1162</v>
      </c>
      <c r="H23" s="115">
        <f>VLOOKUP($F23,[37]POS!$F:$DV,120,0)</f>
        <v>199.42857142857099</v>
      </c>
      <c r="I23" s="115">
        <f>VLOOKUP($F23,[37]POS!$F:$DV,121,0)</f>
        <v>207.51106857142901</v>
      </c>
      <c r="J23" s="116">
        <f>VLOOKUP(F23,[37]POS!F:DW,122,0)</f>
        <v>61.225354285714303</v>
      </c>
      <c r="K23" s="116">
        <f>VLOOKUP(F23,[37]PO!G:I,3,0)</f>
        <v>131</v>
      </c>
      <c r="L23" s="116">
        <f>VLOOKUP(F23,[37]Sheet1!B:C,2,0)</f>
        <v>258</v>
      </c>
      <c r="M23" s="98">
        <v>184</v>
      </c>
      <c r="N23" s="98">
        <v>28</v>
      </c>
      <c r="O23" s="117">
        <f t="shared" si="0"/>
        <v>74</v>
      </c>
      <c r="P23" s="117"/>
      <c r="Q23" s="118" t="str">
        <f t="shared" si="1"/>
        <v/>
      </c>
    </row>
    <row r="24" spans="1:17" ht="12" customHeight="1">
      <c r="A24" s="114" t="s">
        <v>37</v>
      </c>
      <c r="B24" s="114" t="s">
        <v>1158</v>
      </c>
      <c r="C24" s="114" t="s">
        <v>47</v>
      </c>
      <c r="D24" s="114" t="s">
        <v>251</v>
      </c>
      <c r="E24" s="114" t="s">
        <v>1163</v>
      </c>
      <c r="F24" s="114" t="s">
        <v>254</v>
      </c>
      <c r="G24" s="114" t="s">
        <v>1166</v>
      </c>
      <c r="H24" s="115">
        <f>VLOOKUP($F24,[37]POS!$F:$DV,120,0)</f>
        <v>622</v>
      </c>
      <c r="I24" s="115">
        <f>VLOOKUP($F24,[37]POS!$F:$DV,121,0)</f>
        <v>502.78874000000002</v>
      </c>
      <c r="J24" s="116">
        <f>VLOOKUP(F24,[37]POS!F:DW,122,0)</f>
        <v>129.503025714286</v>
      </c>
      <c r="K24" s="116">
        <f>VLOOKUP(F24,[37]PO!G:I,3,0)</f>
        <v>537</v>
      </c>
      <c r="L24" s="116">
        <f>VLOOKUP(F24,[37]Sheet1!B:C,2,0)</f>
        <v>544</v>
      </c>
      <c r="M24" s="98">
        <v>306</v>
      </c>
      <c r="N24" s="98">
        <v>124</v>
      </c>
      <c r="O24" s="117">
        <f t="shared" si="0"/>
        <v>238</v>
      </c>
      <c r="P24" s="117"/>
      <c r="Q24" s="118" t="str">
        <f t="shared" si="1"/>
        <v/>
      </c>
    </row>
    <row r="25" spans="1:17" ht="12" customHeight="1">
      <c r="A25" s="114" t="s">
        <v>37</v>
      </c>
      <c r="B25" s="114" t="s">
        <v>1158</v>
      </c>
      <c r="C25" s="114" t="s">
        <v>47</v>
      </c>
      <c r="D25" s="114" t="s">
        <v>251</v>
      </c>
      <c r="E25" s="114" t="s">
        <v>1164</v>
      </c>
      <c r="F25" s="114" t="s">
        <v>255</v>
      </c>
      <c r="G25" s="114" t="s">
        <v>1160</v>
      </c>
      <c r="H25" s="115">
        <f>VLOOKUP($F25,[37]POS!$F:$DV,120,0)</f>
        <v>695</v>
      </c>
      <c r="I25" s="115">
        <f>VLOOKUP($F25,[37]POS!$F:$DV,121,0)</f>
        <v>548.57142857142901</v>
      </c>
      <c r="J25" s="116">
        <f>VLOOKUP(F25,[37]POS!F:DW,122,0)</f>
        <v>127.06892000000001</v>
      </c>
      <c r="K25" s="116">
        <f>VLOOKUP(F25,[37]PO!G:I,3,0)</f>
        <v>718</v>
      </c>
      <c r="L25" s="116">
        <f>VLOOKUP(F25,[37]Sheet1!B:C,2,0)</f>
        <v>677</v>
      </c>
      <c r="M25" s="98">
        <v>0</v>
      </c>
      <c r="N25" s="98">
        <v>16</v>
      </c>
      <c r="O25" s="117">
        <v>745</v>
      </c>
      <c r="P25" s="117"/>
      <c r="Q25" s="118" t="str">
        <f t="shared" si="1"/>
        <v/>
      </c>
    </row>
    <row r="26" spans="1:17" ht="12" customHeight="1">
      <c r="A26" s="114" t="s">
        <v>37</v>
      </c>
      <c r="B26" s="114" t="s">
        <v>1158</v>
      </c>
      <c r="C26" s="114" t="s">
        <v>47</v>
      </c>
      <c r="D26" s="114" t="s">
        <v>251</v>
      </c>
      <c r="E26" s="114" t="s">
        <v>1165</v>
      </c>
      <c r="F26" s="114" t="s">
        <v>256</v>
      </c>
      <c r="G26" s="114" t="s">
        <v>1160</v>
      </c>
      <c r="H26" s="115">
        <f>VLOOKUP($F26,[37]POS!$F:$DV,120,0)</f>
        <v>98.857142857142904</v>
      </c>
      <c r="I26" s="115">
        <f>VLOOKUP($F26,[37]POS!$F:$DV,121,0)</f>
        <v>69.877767142857195</v>
      </c>
      <c r="J26" s="116">
        <f>VLOOKUP(F26,[37]POS!F:DW,122,0)</f>
        <v>10.877767142857101</v>
      </c>
      <c r="K26" s="116">
        <f>VLOOKUP(F26,[37]PO!G:I,3,0)</f>
        <v>129</v>
      </c>
      <c r="L26" s="116">
        <f>VLOOKUP(F26,[37]Sheet1!B:C,2,0)</f>
        <v>32</v>
      </c>
      <c r="M26" s="98">
        <v>202</v>
      </c>
      <c r="N26" s="98">
        <v>59</v>
      </c>
      <c r="O26" s="117" t="str">
        <f t="shared" si="0"/>
        <v/>
      </c>
      <c r="P26" s="117"/>
      <c r="Q26" s="118">
        <f t="shared" si="1"/>
        <v>170</v>
      </c>
    </row>
    <row r="27" spans="1:17" ht="12" customHeight="1">
      <c r="A27" s="114" t="s">
        <v>37</v>
      </c>
      <c r="B27" s="114" t="s">
        <v>1158</v>
      </c>
      <c r="C27" s="114" t="s">
        <v>47</v>
      </c>
      <c r="D27" s="114" t="s">
        <v>215</v>
      </c>
      <c r="E27" s="114" t="s">
        <v>1159</v>
      </c>
      <c r="F27" s="114" t="s">
        <v>229</v>
      </c>
      <c r="G27" s="114" t="s">
        <v>1160</v>
      </c>
      <c r="H27" s="115">
        <f>VLOOKUP($F27,[37]POS!$F:$DV,120,0)</f>
        <v>130.57142857142901</v>
      </c>
      <c r="I27" s="115">
        <f>VLOOKUP($F27,[37]POS!$F:$DV,121,0)</f>
        <v>156.12947914285701</v>
      </c>
      <c r="J27" s="116">
        <f>VLOOKUP(F27,[37]POS!F:DW,122,0)</f>
        <v>40.158050571428603</v>
      </c>
      <c r="K27" s="116">
        <f>VLOOKUP(F27,[37]PO!G:I,3,0)</f>
        <v>151</v>
      </c>
      <c r="L27" s="116">
        <f>VLOOKUP(F27,[37]Sheet1!B:C,2,0)</f>
        <v>229</v>
      </c>
      <c r="M27" s="98">
        <v>95</v>
      </c>
      <c r="N27" s="98">
        <v>23</v>
      </c>
      <c r="O27" s="117">
        <f t="shared" si="0"/>
        <v>134</v>
      </c>
      <c r="P27" s="117"/>
      <c r="Q27" s="118" t="str">
        <f t="shared" si="1"/>
        <v/>
      </c>
    </row>
    <row r="28" spans="1:17" ht="12" customHeight="1">
      <c r="A28" s="114" t="s">
        <v>37</v>
      </c>
      <c r="B28" s="114" t="s">
        <v>1158</v>
      </c>
      <c r="C28" s="114" t="s">
        <v>47</v>
      </c>
      <c r="D28" s="114" t="s">
        <v>215</v>
      </c>
      <c r="E28" s="114" t="s">
        <v>1167</v>
      </c>
      <c r="F28" s="114" t="s">
        <v>230</v>
      </c>
      <c r="G28" s="114" t="s">
        <v>1162</v>
      </c>
      <c r="H28" s="115">
        <f>VLOOKUP($F28,[37]POS!$F:$DV,120,0)</f>
        <v>278.42857142857099</v>
      </c>
      <c r="I28" s="115">
        <f>VLOOKUP($F28,[37]POS!$F:$DV,121,0)</f>
        <v>197.78169285714301</v>
      </c>
      <c r="J28" s="116">
        <f>VLOOKUP(F28,[37]POS!F:DW,122,0)</f>
        <v>51.495978571428601</v>
      </c>
      <c r="K28" s="116">
        <f>VLOOKUP(F28,[37]PO!G:I,3,0)</f>
        <v>339</v>
      </c>
      <c r="L28" s="116">
        <f>VLOOKUP(F28,[37]Sheet1!B:C,2,0)</f>
        <v>169</v>
      </c>
      <c r="M28" s="98">
        <v>392</v>
      </c>
      <c r="N28" s="98">
        <v>95</v>
      </c>
      <c r="O28" s="117" t="str">
        <f t="shared" si="0"/>
        <v/>
      </c>
      <c r="P28" s="117"/>
      <c r="Q28" s="118">
        <f t="shared" si="1"/>
        <v>223</v>
      </c>
    </row>
    <row r="29" spans="1:17" ht="12" customHeight="1">
      <c r="A29" s="114" t="s">
        <v>37</v>
      </c>
      <c r="B29" s="114" t="s">
        <v>1158</v>
      </c>
      <c r="C29" s="114" t="s">
        <v>47</v>
      </c>
      <c r="D29" s="114" t="s">
        <v>215</v>
      </c>
      <c r="E29" s="114" t="s">
        <v>1163</v>
      </c>
      <c r="F29" s="114" t="s">
        <v>231</v>
      </c>
      <c r="G29" s="114" t="s">
        <v>1162</v>
      </c>
      <c r="H29" s="115">
        <f>VLOOKUP($F29,[37]POS!$F:$DV,120,0)</f>
        <v>514.71428571428601</v>
      </c>
      <c r="I29" s="115">
        <f>VLOOKUP($F29,[37]POS!$F:$DV,121,0)</f>
        <v>551.34507857142899</v>
      </c>
      <c r="J29" s="116">
        <f>VLOOKUP(F29,[37]POS!F:DW,122,0)</f>
        <v>153.77365</v>
      </c>
      <c r="K29" s="116">
        <f>VLOOKUP(F29,[37]PO!G:I,3,0)</f>
        <v>495</v>
      </c>
      <c r="L29" s="116">
        <f>VLOOKUP(F29,[37]Sheet1!B:C,2,0)</f>
        <v>728</v>
      </c>
      <c r="M29" s="98">
        <v>455</v>
      </c>
      <c r="N29" s="98">
        <v>3</v>
      </c>
      <c r="O29" s="117">
        <f t="shared" si="0"/>
        <v>273</v>
      </c>
      <c r="P29" s="117"/>
      <c r="Q29" s="118" t="str">
        <f t="shared" si="1"/>
        <v/>
      </c>
    </row>
    <row r="30" spans="1:17" ht="12" customHeight="1">
      <c r="A30" s="114" t="s">
        <v>37</v>
      </c>
      <c r="B30" s="114" t="s">
        <v>1158</v>
      </c>
      <c r="C30" s="114" t="s">
        <v>47</v>
      </c>
      <c r="D30" s="114" t="s">
        <v>215</v>
      </c>
      <c r="E30" s="114" t="s">
        <v>1164</v>
      </c>
      <c r="F30" s="114" t="s">
        <v>232</v>
      </c>
      <c r="G30" s="114" t="s">
        <v>1160</v>
      </c>
      <c r="H30" s="115">
        <f>VLOOKUP($F30,[37]POS!$F:$DV,120,0)</f>
        <v>406.57142857142901</v>
      </c>
      <c r="I30" s="115">
        <f>VLOOKUP($F30,[37]POS!$F:$DV,121,0)</f>
        <v>439.67606285714299</v>
      </c>
      <c r="J30" s="116">
        <f>VLOOKUP(F30,[37]POS!F:DW,122,0)</f>
        <v>114.41892</v>
      </c>
      <c r="K30" s="116">
        <f>VLOOKUP(F30,[37]PO!G:I,3,0)</f>
        <v>413</v>
      </c>
      <c r="L30" s="116">
        <f>VLOOKUP(F30,[37]Sheet1!B:C,2,0)</f>
        <v>480</v>
      </c>
      <c r="M30" s="98">
        <v>436</v>
      </c>
      <c r="N30" s="98">
        <v>93</v>
      </c>
      <c r="O30" s="117">
        <f t="shared" si="0"/>
        <v>44</v>
      </c>
      <c r="P30" s="117"/>
      <c r="Q30" s="118" t="str">
        <f t="shared" si="1"/>
        <v/>
      </c>
    </row>
    <row r="31" spans="1:17" ht="12" customHeight="1">
      <c r="A31" s="114" t="s">
        <v>37</v>
      </c>
      <c r="B31" s="114" t="s">
        <v>1158</v>
      </c>
      <c r="C31" s="114" t="s">
        <v>47</v>
      </c>
      <c r="D31" s="114" t="s">
        <v>215</v>
      </c>
      <c r="E31" s="114" t="s">
        <v>1165</v>
      </c>
      <c r="F31" s="114" t="s">
        <v>233</v>
      </c>
      <c r="G31" s="114" t="s">
        <v>1162</v>
      </c>
      <c r="H31" s="115">
        <f>VLOOKUP($F31,[37]POS!$F:$DV,120,0)</f>
        <v>762.142857142857</v>
      </c>
      <c r="I31" s="115">
        <f>VLOOKUP($F31,[37]POS!$F:$DV,121,0)</f>
        <v>511.56740714285701</v>
      </c>
      <c r="J31" s="116">
        <f>VLOOKUP(F31,[37]POS!F:DW,122,0)</f>
        <v>126.710264285714</v>
      </c>
      <c r="K31" s="116">
        <f>VLOOKUP(F31,[37]PO!G:I,3,0)</f>
        <v>772</v>
      </c>
      <c r="L31" s="116">
        <f>VLOOKUP(F31,[37]Sheet1!B:C,2,0)</f>
        <v>509</v>
      </c>
      <c r="M31" s="98">
        <v>2</v>
      </c>
      <c r="N31" s="98">
        <v>93</v>
      </c>
      <c r="O31" s="117">
        <f t="shared" si="0"/>
        <v>507</v>
      </c>
      <c r="P31" s="117"/>
      <c r="Q31" s="118" t="str">
        <f t="shared" si="1"/>
        <v/>
      </c>
    </row>
    <row r="32" spans="1:17" ht="12" customHeight="1">
      <c r="A32" s="114" t="s">
        <v>37</v>
      </c>
      <c r="B32" s="114" t="s">
        <v>1158</v>
      </c>
      <c r="C32" s="114" t="s">
        <v>47</v>
      </c>
      <c r="D32" s="114" t="s">
        <v>234</v>
      </c>
      <c r="E32" s="114" t="s">
        <v>1159</v>
      </c>
      <c r="F32" s="114" t="s">
        <v>235</v>
      </c>
      <c r="G32" s="114" t="s">
        <v>1162</v>
      </c>
      <c r="H32" s="115">
        <f>VLOOKUP($F32,[37]POS!$F:$DV,120,0)</f>
        <v>297.57142857142901</v>
      </c>
      <c r="I32" s="115">
        <f>VLOOKUP($F32,[37]POS!$F:$DV,121,0)</f>
        <v>269.89477291428602</v>
      </c>
      <c r="J32" s="116">
        <f>VLOOKUP(F32,[37]POS!F:DW,122,0)</f>
        <v>54.409058628571401</v>
      </c>
      <c r="K32" s="116">
        <f>VLOOKUP(F32,[37]PO!G:I,3,0)</f>
        <v>376</v>
      </c>
      <c r="L32" s="116">
        <f>VLOOKUP(F32,[37]Sheet1!B:C,2,0)</f>
        <v>358</v>
      </c>
      <c r="M32" s="98">
        <v>537</v>
      </c>
      <c r="N32" s="98">
        <v>94</v>
      </c>
      <c r="O32" s="117" t="str">
        <f t="shared" si="0"/>
        <v/>
      </c>
      <c r="P32" s="117"/>
      <c r="Q32" s="118">
        <f t="shared" si="1"/>
        <v>179</v>
      </c>
    </row>
    <row r="33" spans="1:17" ht="12" customHeight="1">
      <c r="A33" s="114" t="s">
        <v>37</v>
      </c>
      <c r="B33" s="114" t="s">
        <v>1158</v>
      </c>
      <c r="C33" s="114" t="s">
        <v>47</v>
      </c>
      <c r="D33" s="114" t="s">
        <v>234</v>
      </c>
      <c r="E33" s="114" t="s">
        <v>1161</v>
      </c>
      <c r="F33" s="114" t="s">
        <v>236</v>
      </c>
      <c r="G33" s="114" t="s">
        <v>1160</v>
      </c>
      <c r="H33" s="115">
        <f>VLOOKUP($F33,[37]POS!$F:$DV,120,0)</f>
        <v>268</v>
      </c>
      <c r="I33" s="115">
        <f>VLOOKUP($F33,[37]POS!$F:$DV,121,0)</f>
        <v>372.85865571428599</v>
      </c>
      <c r="J33" s="116">
        <f>VLOOKUP(F33,[37]POS!F:DW,122,0)</f>
        <v>98.572941428571397</v>
      </c>
      <c r="K33" s="116">
        <f>VLOOKUP(F33,[37]PO!G:I,3,0)</f>
        <v>263</v>
      </c>
      <c r="L33" s="116">
        <f>VLOOKUP(F33,[37]Sheet1!B:C,2,0)</f>
        <v>383</v>
      </c>
      <c r="M33" s="98">
        <v>612</v>
      </c>
      <c r="N33" s="98">
        <v>64</v>
      </c>
      <c r="O33" s="117" t="str">
        <f t="shared" si="0"/>
        <v/>
      </c>
      <c r="P33" s="117"/>
      <c r="Q33" s="118">
        <f t="shared" si="1"/>
        <v>229</v>
      </c>
    </row>
    <row r="34" spans="1:17" ht="12" customHeight="1">
      <c r="A34" s="114" t="s">
        <v>37</v>
      </c>
      <c r="B34" s="114" t="s">
        <v>1158</v>
      </c>
      <c r="C34" s="114" t="s">
        <v>47</v>
      </c>
      <c r="D34" s="114" t="s">
        <v>234</v>
      </c>
      <c r="E34" s="114" t="s">
        <v>1163</v>
      </c>
      <c r="F34" s="114" t="s">
        <v>237</v>
      </c>
      <c r="G34" s="114" t="s">
        <v>1162</v>
      </c>
      <c r="H34" s="115">
        <f>VLOOKUP($F34,[37]POS!$F:$DV,120,0)</f>
        <v>385.28571428571399</v>
      </c>
      <c r="I34" s="115">
        <f>VLOOKUP($F34,[37]POS!$F:$DV,121,0)</f>
        <v>387.56878571428598</v>
      </c>
      <c r="J34" s="116">
        <f>VLOOKUP(F34,[37]POS!F:DW,122,0)</f>
        <v>35.283071428571397</v>
      </c>
      <c r="K34" s="116">
        <f>VLOOKUP(F34,[37]PO!G:I,3,0)</f>
        <v>393</v>
      </c>
      <c r="L34" s="116">
        <f>VLOOKUP(F34,[37]Sheet1!B:C,2,0)</f>
        <v>411</v>
      </c>
      <c r="M34" s="98">
        <v>595</v>
      </c>
      <c r="N34" s="98">
        <v>125</v>
      </c>
      <c r="O34" s="117" t="str">
        <f t="shared" si="0"/>
        <v/>
      </c>
      <c r="P34" s="117"/>
      <c r="Q34" s="118">
        <f t="shared" si="1"/>
        <v>184</v>
      </c>
    </row>
    <row r="35" spans="1:17" ht="12" customHeight="1">
      <c r="A35" s="114" t="s">
        <v>37</v>
      </c>
      <c r="B35" s="114" t="s">
        <v>1158</v>
      </c>
      <c r="C35" s="114" t="s">
        <v>47</v>
      </c>
      <c r="D35" s="114" t="s">
        <v>234</v>
      </c>
      <c r="E35" s="114" t="s">
        <v>1164</v>
      </c>
      <c r="F35" s="114" t="s">
        <v>238</v>
      </c>
      <c r="G35" s="114" t="s">
        <v>1160</v>
      </c>
      <c r="H35" s="115">
        <f>VLOOKUP($F35,[37]POS!$F:$DV,120,0)</f>
        <v>133.142857142857</v>
      </c>
      <c r="I35" s="115">
        <f>VLOOKUP($F35,[37]POS!$F:$DV,121,0)</f>
        <v>173.32142857142901</v>
      </c>
      <c r="J35" s="116">
        <f>VLOOKUP(F35,[37]POS!F:DW,122,0)</f>
        <v>22.035714285714299</v>
      </c>
      <c r="K35" s="116">
        <f>VLOOKUP(F35,[37]PO!G:I,3,0)</f>
        <v>131</v>
      </c>
      <c r="L35" s="116">
        <f>VLOOKUP(F35,[37]Sheet1!B:C,2,0)</f>
        <v>254</v>
      </c>
      <c r="M35" s="98">
        <v>152</v>
      </c>
      <c r="N35" s="98">
        <v>1</v>
      </c>
      <c r="O35" s="117">
        <f t="shared" si="0"/>
        <v>102</v>
      </c>
      <c r="P35" s="117"/>
      <c r="Q35" s="118" t="str">
        <f t="shared" si="1"/>
        <v/>
      </c>
    </row>
    <row r="36" spans="1:17" ht="12" customHeight="1">
      <c r="A36" s="114" t="s">
        <v>37</v>
      </c>
      <c r="B36" s="114" t="s">
        <v>1158</v>
      </c>
      <c r="C36" s="114" t="s">
        <v>47</v>
      </c>
      <c r="D36" s="114" t="s">
        <v>234</v>
      </c>
      <c r="E36" s="114" t="s">
        <v>1165</v>
      </c>
      <c r="F36" s="114" t="s">
        <v>239</v>
      </c>
      <c r="G36" s="114" t="s">
        <v>1160</v>
      </c>
      <c r="H36" s="115">
        <f>VLOOKUP($F36,[37]POS!$F:$DV,120,0)</f>
        <v>119.28571428571399</v>
      </c>
      <c r="I36" s="115">
        <f>VLOOKUP($F36,[37]POS!$F:$DV,121,0)</f>
        <v>120.419015714286</v>
      </c>
      <c r="J36" s="116">
        <f>VLOOKUP(F36,[37]POS!F:DW,122,0)</f>
        <v>23.669015714285699</v>
      </c>
      <c r="K36" s="116">
        <f>VLOOKUP(F36,[37]PO!G:I,3,0)</f>
        <v>80</v>
      </c>
      <c r="L36" s="116">
        <f>VLOOKUP(F36,[37]Sheet1!B:C,2,0)</f>
        <v>138</v>
      </c>
      <c r="M36" s="98">
        <v>117</v>
      </c>
      <c r="N36" s="98">
        <v>30</v>
      </c>
      <c r="O36" s="117">
        <f t="shared" si="0"/>
        <v>21</v>
      </c>
      <c r="P36" s="117"/>
      <c r="Q36" s="118" t="str">
        <f t="shared" si="1"/>
        <v/>
      </c>
    </row>
    <row r="37" spans="1:17" ht="11.25" customHeight="1">
      <c r="A37" s="114" t="s">
        <v>37</v>
      </c>
      <c r="B37" s="114" t="s">
        <v>1158</v>
      </c>
      <c r="C37" s="114" t="s">
        <v>47</v>
      </c>
      <c r="D37" s="114" t="s">
        <v>215</v>
      </c>
      <c r="E37" s="114" t="s">
        <v>1159</v>
      </c>
      <c r="F37" s="114" t="s">
        <v>288</v>
      </c>
      <c r="G37" s="114" t="s">
        <v>1160</v>
      </c>
      <c r="H37" s="115">
        <f>VLOOKUP($F37,[37]POS!$F:$DV,120,0)</f>
        <v>296.857142857143</v>
      </c>
      <c r="I37" s="115">
        <f>VLOOKUP($F37,[37]POS!$F:$DV,121,0)</f>
        <v>416.13757142857099</v>
      </c>
      <c r="J37" s="116">
        <f>VLOOKUP(F37,[37]POS!F:DW,122,0)</f>
        <v>116.59471428571401</v>
      </c>
      <c r="K37" s="116">
        <f>VLOOKUP(F37,[37]PO!G:I,3,0)</f>
        <v>204</v>
      </c>
      <c r="L37" s="116">
        <f>VLOOKUP(F37,[37]Sheet1!B:C,2,0)</f>
        <v>352</v>
      </c>
      <c r="M37" s="98">
        <v>333</v>
      </c>
      <c r="N37" s="98">
        <v>43</v>
      </c>
      <c r="O37" s="117">
        <f t="shared" si="0"/>
        <v>19</v>
      </c>
      <c r="P37" s="117"/>
      <c r="Q37" s="118" t="str">
        <f t="shared" si="1"/>
        <v/>
      </c>
    </row>
    <row r="38" spans="1:17" ht="12" customHeight="1">
      <c r="A38" s="114" t="s">
        <v>37</v>
      </c>
      <c r="B38" s="114" t="s">
        <v>1158</v>
      </c>
      <c r="C38" s="114" t="s">
        <v>47</v>
      </c>
      <c r="D38" s="114" t="s">
        <v>215</v>
      </c>
      <c r="E38" s="114" t="s">
        <v>1161</v>
      </c>
      <c r="F38" s="114" t="s">
        <v>289</v>
      </c>
      <c r="G38" s="114" t="s">
        <v>1160</v>
      </c>
      <c r="H38" s="115">
        <f>VLOOKUP($F38,[37]POS!$F:$DV,120,0)</f>
        <v>447.42857142857099</v>
      </c>
      <c r="I38" s="115">
        <f>VLOOKUP($F38,[37]POS!$F:$DV,121,0)</f>
        <v>292.16499428571399</v>
      </c>
      <c r="J38" s="116">
        <f>VLOOKUP(F38,[37]POS!F:DW,122,0)</f>
        <v>76.593565714285702</v>
      </c>
      <c r="K38" s="116">
        <f>VLOOKUP(F38,[37]PO!G:I,3,0)</f>
        <v>217</v>
      </c>
      <c r="L38" s="116">
        <f>VLOOKUP(F38,[37]Sheet1!B:C,2,0)</f>
        <v>290</v>
      </c>
      <c r="M38" s="98">
        <v>492</v>
      </c>
      <c r="N38" s="98">
        <v>78</v>
      </c>
      <c r="O38" s="117" t="str">
        <f t="shared" si="0"/>
        <v/>
      </c>
      <c r="P38" s="117"/>
      <c r="Q38" s="118">
        <f t="shared" si="1"/>
        <v>202</v>
      </c>
    </row>
    <row r="39" spans="1:17" ht="12" customHeight="1">
      <c r="A39" s="114" t="s">
        <v>37</v>
      </c>
      <c r="B39" s="114" t="s">
        <v>1158</v>
      </c>
      <c r="C39" s="114" t="s">
        <v>47</v>
      </c>
      <c r="D39" s="114" t="s">
        <v>215</v>
      </c>
      <c r="E39" s="114" t="s">
        <v>1163</v>
      </c>
      <c r="F39" s="114" t="s">
        <v>290</v>
      </c>
      <c r="G39" s="114" t="s">
        <v>1160</v>
      </c>
      <c r="H39" s="115">
        <f>VLOOKUP($F39,[37]POS!$F:$DV,120,0)</f>
        <v>1198.7142857142901</v>
      </c>
      <c r="I39" s="115">
        <f>VLOOKUP($F39,[37]POS!$F:$DV,121,0)</f>
        <v>1507.4044428571401</v>
      </c>
      <c r="J39" s="116">
        <f>VLOOKUP(F39,[37]POS!F:DW,122,0)</f>
        <v>391.975871428571</v>
      </c>
      <c r="K39" s="116">
        <f>VLOOKUP(F39,[37]PO!G:I,3,0)</f>
        <v>1247</v>
      </c>
      <c r="L39" s="116">
        <f>VLOOKUP(F39,[37]Sheet1!B:C,2,0)</f>
        <v>1809</v>
      </c>
      <c r="M39" s="98">
        <v>170</v>
      </c>
      <c r="N39" s="98">
        <v>154</v>
      </c>
      <c r="O39" s="117">
        <f t="shared" si="0"/>
        <v>1639</v>
      </c>
      <c r="P39" s="117"/>
      <c r="Q39" s="118" t="str">
        <f t="shared" si="1"/>
        <v/>
      </c>
    </row>
    <row r="40" spans="1:17" ht="12" customHeight="1">
      <c r="A40" s="114" t="s">
        <v>37</v>
      </c>
      <c r="B40" s="114" t="s">
        <v>1158</v>
      </c>
      <c r="C40" s="114" t="s">
        <v>47</v>
      </c>
      <c r="D40" s="114" t="s">
        <v>215</v>
      </c>
      <c r="E40" s="114" t="s">
        <v>1164</v>
      </c>
      <c r="F40" s="114" t="s">
        <v>291</v>
      </c>
      <c r="G40" s="114" t="s">
        <v>1160</v>
      </c>
      <c r="H40" s="115">
        <f>VLOOKUP($F40,[37]POS!$F:$DV,120,0)</f>
        <v>379.142857142857</v>
      </c>
      <c r="I40" s="115">
        <f>VLOOKUP($F40,[37]POS!$F:$DV,121,0)</f>
        <v>357.56338571428603</v>
      </c>
      <c r="J40" s="116">
        <f>VLOOKUP(F40,[37]POS!F:DW,122,0)</f>
        <v>100.277671428571</v>
      </c>
      <c r="K40" s="116">
        <f>VLOOKUP(F40,[37]PO!G:I,3,0)</f>
        <v>376</v>
      </c>
      <c r="L40" s="116">
        <f>VLOOKUP(F40,[37]Sheet1!B:C,2,0)</f>
        <v>439</v>
      </c>
      <c r="M40" s="98">
        <v>725</v>
      </c>
      <c r="N40" s="98">
        <v>32</v>
      </c>
      <c r="O40" s="117" t="str">
        <f t="shared" si="0"/>
        <v/>
      </c>
      <c r="P40" s="117"/>
      <c r="Q40" s="118">
        <f t="shared" si="1"/>
        <v>286</v>
      </c>
    </row>
    <row r="41" spans="1:17" ht="12" customHeight="1">
      <c r="A41" s="114" t="s">
        <v>37</v>
      </c>
      <c r="B41" s="114" t="s">
        <v>1158</v>
      </c>
      <c r="C41" s="114" t="s">
        <v>47</v>
      </c>
      <c r="D41" s="114" t="s">
        <v>215</v>
      </c>
      <c r="E41" s="114" t="s">
        <v>1165</v>
      </c>
      <c r="F41" s="114" t="s">
        <v>292</v>
      </c>
      <c r="G41" s="114" t="s">
        <v>1160</v>
      </c>
      <c r="H41" s="115">
        <f>VLOOKUP($F41,[37]POS!$F:$DV,120,0)</f>
        <v>315.28571428571399</v>
      </c>
      <c r="I41" s="115">
        <f>VLOOKUP($F41,[37]POS!$F:$DV,121,0)</f>
        <v>210.75553428571399</v>
      </c>
      <c r="J41" s="116">
        <f>VLOOKUP(F41,[37]POS!F:DW,122,0)</f>
        <v>38.755534285714297</v>
      </c>
      <c r="K41" s="116">
        <f>VLOOKUP(F41,[37]PO!G:I,3,0)</f>
        <v>189</v>
      </c>
      <c r="L41" s="116">
        <f>VLOOKUP(F41,[37]Sheet1!B:C,2,0)</f>
        <v>134</v>
      </c>
      <c r="M41" s="98">
        <v>8</v>
      </c>
      <c r="N41" s="98">
        <v>59</v>
      </c>
      <c r="O41" s="117">
        <f t="shared" si="0"/>
        <v>126</v>
      </c>
      <c r="P41" s="117"/>
      <c r="Q41" s="118" t="str">
        <f t="shared" si="1"/>
        <v/>
      </c>
    </row>
    <row r="42" spans="1:17" ht="11.25" customHeight="1">
      <c r="A42" s="114" t="s">
        <v>37</v>
      </c>
      <c r="B42" s="114" t="s">
        <v>1158</v>
      </c>
      <c r="C42" s="114" t="s">
        <v>47</v>
      </c>
      <c r="D42" s="114" t="s">
        <v>293</v>
      </c>
      <c r="E42" s="114" t="s">
        <v>1159</v>
      </c>
      <c r="F42" s="114" t="s">
        <v>294</v>
      </c>
      <c r="G42" s="114" t="s">
        <v>1162</v>
      </c>
      <c r="H42" s="115">
        <f>VLOOKUP($F42,[37]POS!$F:$DV,120,0)</f>
        <v>234.28571428571399</v>
      </c>
      <c r="I42" s="115">
        <f>VLOOKUP($F42,[37]POS!$F:$DV,121,0)</f>
        <v>237.29321428571399</v>
      </c>
      <c r="J42" s="116">
        <f>VLOOKUP(F42,[37]POS!F:DW,122,0)</f>
        <v>57.721785714285701</v>
      </c>
      <c r="K42" s="116">
        <f>VLOOKUP(F42,[37]PO!G:I,3,0)</f>
        <v>222</v>
      </c>
      <c r="L42" s="116">
        <f>VLOOKUP(F42,[37]Sheet1!B:C,2,0)</f>
        <v>255</v>
      </c>
      <c r="M42" s="98">
        <v>53</v>
      </c>
      <c r="N42" s="98">
        <v>53</v>
      </c>
      <c r="O42" s="117">
        <f t="shared" si="0"/>
        <v>202</v>
      </c>
      <c r="P42" s="117"/>
      <c r="Q42" s="118" t="str">
        <f t="shared" si="1"/>
        <v/>
      </c>
    </row>
    <row r="43" spans="1:17" ht="12" customHeight="1">
      <c r="A43" s="114" t="s">
        <v>37</v>
      </c>
      <c r="B43" s="114" t="s">
        <v>1158</v>
      </c>
      <c r="C43" s="114" t="s">
        <v>47</v>
      </c>
      <c r="D43" s="114" t="s">
        <v>293</v>
      </c>
      <c r="E43" s="114" t="s">
        <v>1161</v>
      </c>
      <c r="F43" s="114" t="s">
        <v>295</v>
      </c>
      <c r="G43" s="114" t="s">
        <v>1162</v>
      </c>
      <c r="H43" s="115">
        <f>VLOOKUP($F43,[37]POS!$F:$DV,120,0)</f>
        <v>207.857142857143</v>
      </c>
      <c r="I43" s="115">
        <f>VLOOKUP($F43,[37]POS!$F:$DV,121,0)</f>
        <v>225.98088857142901</v>
      </c>
      <c r="J43" s="116">
        <f>VLOOKUP(F43,[37]POS!F:DW,122,0)</f>
        <v>72.695174285714302</v>
      </c>
      <c r="K43" s="116">
        <f>VLOOKUP(F43,[37]PO!G:I,3,0)</f>
        <v>187</v>
      </c>
      <c r="L43" s="116">
        <f>VLOOKUP(F43,[37]Sheet1!B:C,2,0)</f>
        <v>273</v>
      </c>
      <c r="M43" s="98">
        <v>236</v>
      </c>
      <c r="N43" s="98">
        <v>38</v>
      </c>
      <c r="O43" s="117">
        <f t="shared" si="0"/>
        <v>37</v>
      </c>
      <c r="P43" s="117"/>
      <c r="Q43" s="118" t="str">
        <f t="shared" si="1"/>
        <v/>
      </c>
    </row>
    <row r="44" spans="1:17" ht="12" customHeight="1">
      <c r="A44" s="114" t="s">
        <v>37</v>
      </c>
      <c r="B44" s="114" t="s">
        <v>1158</v>
      </c>
      <c r="C44" s="114" t="s">
        <v>47</v>
      </c>
      <c r="D44" s="114" t="s">
        <v>293</v>
      </c>
      <c r="E44" s="114" t="s">
        <v>1163</v>
      </c>
      <c r="F44" s="114" t="s">
        <v>296</v>
      </c>
      <c r="G44" s="114" t="s">
        <v>1160</v>
      </c>
      <c r="H44" s="115">
        <f>VLOOKUP($F44,[37]POS!$F:$DV,120,0)</f>
        <v>603.71428571428601</v>
      </c>
      <c r="I44" s="115">
        <f>VLOOKUP($F44,[37]POS!$F:$DV,121,0)</f>
        <v>370.85865571428599</v>
      </c>
      <c r="J44" s="116">
        <f>VLOOKUP(F44,[37]POS!F:DW,122,0)</f>
        <v>105.572941428571</v>
      </c>
      <c r="K44" s="116">
        <f>VLOOKUP(F44,[37]PO!G:I,3,0)</f>
        <v>540</v>
      </c>
      <c r="L44" s="116">
        <f>VLOOKUP(F44,[37]Sheet1!B:C,2,0)</f>
        <v>319</v>
      </c>
      <c r="M44" s="98">
        <v>209</v>
      </c>
      <c r="N44" s="98">
        <v>126</v>
      </c>
      <c r="O44" s="117">
        <f t="shared" si="0"/>
        <v>110</v>
      </c>
      <c r="P44" s="117"/>
      <c r="Q44" s="118" t="str">
        <f t="shared" si="1"/>
        <v/>
      </c>
    </row>
    <row r="45" spans="1:17" ht="12" customHeight="1">
      <c r="A45" s="114" t="s">
        <v>37</v>
      </c>
      <c r="B45" s="114" t="s">
        <v>1158</v>
      </c>
      <c r="C45" s="114" t="s">
        <v>47</v>
      </c>
      <c r="D45" s="114" t="s">
        <v>293</v>
      </c>
      <c r="E45" s="114" t="s">
        <v>1164</v>
      </c>
      <c r="F45" s="114" t="s">
        <v>297</v>
      </c>
      <c r="G45" s="114" t="s">
        <v>1162</v>
      </c>
      <c r="H45" s="115">
        <f>VLOOKUP($F45,[37]POS!$F:$DV,120,0)</f>
        <v>273.28571428571399</v>
      </c>
      <c r="I45" s="115">
        <f>VLOOKUP($F45,[37]POS!$F:$DV,121,0)</f>
        <v>266.92455000000001</v>
      </c>
      <c r="J45" s="116">
        <f>VLOOKUP(F45,[37]POS!F:DW,122,0)</f>
        <v>79.495978571428594</v>
      </c>
      <c r="K45" s="116">
        <f>VLOOKUP(F45,[37]PO!G:I,3,0)</f>
        <v>308</v>
      </c>
      <c r="L45" s="116">
        <f>VLOOKUP(F45,[37]Sheet1!B:C,2,0)</f>
        <v>302</v>
      </c>
      <c r="M45" s="98">
        <v>40</v>
      </c>
      <c r="N45" s="98">
        <v>60</v>
      </c>
      <c r="O45" s="117">
        <f t="shared" si="0"/>
        <v>262</v>
      </c>
      <c r="P45" s="117"/>
      <c r="Q45" s="118" t="str">
        <f t="shared" si="1"/>
        <v/>
      </c>
    </row>
    <row r="46" spans="1:17" ht="12" customHeight="1">
      <c r="A46" s="114" t="s">
        <v>37</v>
      </c>
      <c r="B46" s="114" t="s">
        <v>1158</v>
      </c>
      <c r="C46" s="114" t="s">
        <v>47</v>
      </c>
      <c r="D46" s="114" t="s">
        <v>293</v>
      </c>
      <c r="E46" s="114" t="s">
        <v>1165</v>
      </c>
      <c r="F46" s="114" t="s">
        <v>298</v>
      </c>
      <c r="G46" s="114" t="s">
        <v>1160</v>
      </c>
      <c r="H46" s="115">
        <f>VLOOKUP($F46,[37]POS!$F:$DV,120,0)</f>
        <v>135.42857142857099</v>
      </c>
      <c r="I46" s="115">
        <f>VLOOKUP($F46,[37]POS!$F:$DV,121,0)</f>
        <v>107.642857142857</v>
      </c>
      <c r="J46" s="116">
        <f>VLOOKUP(F46,[37]POS!F:DW,122,0)</f>
        <v>26.4087035714286</v>
      </c>
      <c r="K46" s="116">
        <f>VLOOKUP(F46,[37]PO!G:I,3,0)</f>
        <v>67</v>
      </c>
      <c r="L46" s="116">
        <f>VLOOKUP(F46,[37]Sheet1!B:C,2,0)</f>
        <v>181</v>
      </c>
      <c r="M46" s="98">
        <v>3</v>
      </c>
      <c r="N46" s="98">
        <v>0</v>
      </c>
      <c r="O46" s="117">
        <f t="shared" si="0"/>
        <v>178</v>
      </c>
      <c r="P46" s="117"/>
      <c r="Q46" s="118" t="str">
        <f t="shared" si="1"/>
        <v/>
      </c>
    </row>
    <row r="47" spans="1:17" ht="12" customHeight="1">
      <c r="A47" s="114" t="s">
        <v>37</v>
      </c>
      <c r="B47" s="114" t="s">
        <v>1158</v>
      </c>
      <c r="C47" s="114" t="s">
        <v>47</v>
      </c>
      <c r="D47" s="114" t="s">
        <v>234</v>
      </c>
      <c r="E47" s="114" t="s">
        <v>1159</v>
      </c>
      <c r="F47" s="114" t="s">
        <v>299</v>
      </c>
      <c r="G47" s="114" t="s">
        <v>1162</v>
      </c>
      <c r="H47" s="115">
        <f>VLOOKUP($F47,[37]POS!$F:$DV,120,0)</f>
        <v>252.857142857143</v>
      </c>
      <c r="I47" s="115">
        <f>VLOOKUP($F47,[37]POS!$F:$DV,121,0)</f>
        <v>264.72549121428602</v>
      </c>
      <c r="J47" s="116">
        <f>VLOOKUP(F47,[37]POS!F:DW,122,0)</f>
        <v>71.851205500000006</v>
      </c>
      <c r="K47" s="116">
        <f>VLOOKUP(F47,[37]PO!G:I,3,0)</f>
        <v>199</v>
      </c>
      <c r="L47" s="116">
        <f>VLOOKUP(F47,[37]Sheet1!B:C,2,0)</f>
        <v>263</v>
      </c>
      <c r="M47" s="98">
        <v>304</v>
      </c>
      <c r="N47" s="98">
        <v>53</v>
      </c>
      <c r="O47" s="117" t="str">
        <f t="shared" si="0"/>
        <v/>
      </c>
      <c r="P47" s="117"/>
      <c r="Q47" s="118">
        <f t="shared" si="1"/>
        <v>41</v>
      </c>
    </row>
    <row r="48" spans="1:17" ht="12" customHeight="1">
      <c r="A48" s="114" t="s">
        <v>37</v>
      </c>
      <c r="B48" s="114" t="s">
        <v>1158</v>
      </c>
      <c r="C48" s="114" t="s">
        <v>47</v>
      </c>
      <c r="D48" s="114" t="s">
        <v>234</v>
      </c>
      <c r="E48" s="114" t="s">
        <v>1161</v>
      </c>
      <c r="F48" s="114" t="s">
        <v>300</v>
      </c>
      <c r="G48" s="114" t="s">
        <v>1162</v>
      </c>
      <c r="H48" s="115">
        <f>VLOOKUP($F48,[37]POS!$F:$DV,120,0)</f>
        <v>292.71428571428601</v>
      </c>
      <c r="I48" s="115">
        <f>VLOOKUP($F48,[37]POS!$F:$DV,121,0)</f>
        <v>284.39436999999998</v>
      </c>
      <c r="J48" s="116">
        <f>VLOOKUP(F48,[37]POS!F:DW,122,0)</f>
        <v>69.994370000000004</v>
      </c>
      <c r="K48" s="116">
        <f>VLOOKUP(F48,[37]PO!G:I,3,0)</f>
        <v>306</v>
      </c>
      <c r="L48" s="116">
        <f>VLOOKUP(F48,[37]Sheet1!B:C,2,0)</f>
        <v>303</v>
      </c>
      <c r="M48" s="98">
        <v>458</v>
      </c>
      <c r="N48" s="98">
        <v>84</v>
      </c>
      <c r="O48" s="117" t="str">
        <f t="shared" si="0"/>
        <v/>
      </c>
      <c r="P48" s="117"/>
      <c r="Q48" s="118">
        <f t="shared" si="1"/>
        <v>155</v>
      </c>
    </row>
    <row r="49" spans="1:17" ht="12" customHeight="1">
      <c r="A49" s="114" t="s">
        <v>37</v>
      </c>
      <c r="B49" s="114" t="s">
        <v>1158</v>
      </c>
      <c r="C49" s="114" t="s">
        <v>47</v>
      </c>
      <c r="D49" s="114" t="s">
        <v>234</v>
      </c>
      <c r="E49" s="114" t="s">
        <v>1163</v>
      </c>
      <c r="F49" s="114" t="s">
        <v>301</v>
      </c>
      <c r="G49" s="114" t="s">
        <v>1166</v>
      </c>
      <c r="H49" s="115">
        <f>VLOOKUP($F49,[37]POS!$F:$DV,120,0)</f>
        <v>1233.1428571428601</v>
      </c>
      <c r="I49" s="115">
        <f>VLOOKUP($F49,[37]POS!$F:$DV,121,0)</f>
        <v>762.95222142857097</v>
      </c>
      <c r="J49" s="116">
        <f>VLOOKUP(F49,[37]POS!F:DW,122,0)</f>
        <v>218.09507857142901</v>
      </c>
      <c r="K49" s="116">
        <f>VLOOKUP(F49,[37]PO!G:I,3,0)</f>
        <v>1302</v>
      </c>
      <c r="L49" s="116">
        <f>VLOOKUP(F49,[37]Sheet1!B:C,2,0)</f>
        <v>750</v>
      </c>
      <c r="M49" s="98">
        <v>302</v>
      </c>
      <c r="N49" s="98">
        <v>123</v>
      </c>
      <c r="O49" s="117">
        <f t="shared" si="0"/>
        <v>448</v>
      </c>
      <c r="P49" s="117"/>
      <c r="Q49" s="118" t="str">
        <f t="shared" si="1"/>
        <v/>
      </c>
    </row>
    <row r="50" spans="1:17" ht="12" customHeight="1">
      <c r="A50" s="114" t="s">
        <v>37</v>
      </c>
      <c r="B50" s="114" t="s">
        <v>1158</v>
      </c>
      <c r="C50" s="114" t="s">
        <v>47</v>
      </c>
      <c r="D50" s="114" t="s">
        <v>234</v>
      </c>
      <c r="E50" s="114" t="s">
        <v>1164</v>
      </c>
      <c r="F50" s="114" t="s">
        <v>302</v>
      </c>
      <c r="G50" s="114" t="s">
        <v>1162</v>
      </c>
      <c r="H50" s="115">
        <f>VLOOKUP($F50,[37]POS!$F:$DV,120,0)</f>
        <v>202.57142857142901</v>
      </c>
      <c r="I50" s="115">
        <f>VLOOKUP($F50,[37]POS!$F:$DV,121,0)</f>
        <v>122.311872857143</v>
      </c>
      <c r="J50" s="116">
        <f>VLOOKUP(F50,[37]POS!F:DW,122,0)</f>
        <v>40.311872857142902</v>
      </c>
      <c r="K50" s="116">
        <f>VLOOKUP(F50,[37]PO!G:I,3,0)</f>
        <v>191</v>
      </c>
      <c r="L50" s="116">
        <f>VLOOKUP(F50,[37]Sheet1!B:C,2,0)</f>
        <v>137</v>
      </c>
      <c r="M50" s="98">
        <v>147</v>
      </c>
      <c r="N50" s="98">
        <v>41</v>
      </c>
      <c r="O50" s="117" t="str">
        <f t="shared" si="0"/>
        <v/>
      </c>
      <c r="P50" s="117"/>
      <c r="Q50" s="118">
        <f t="shared" si="1"/>
        <v>10</v>
      </c>
    </row>
    <row r="51" spans="1:17" ht="12" customHeight="1">
      <c r="A51" s="114" t="s">
        <v>37</v>
      </c>
      <c r="B51" s="114" t="s">
        <v>1158</v>
      </c>
      <c r="C51" s="114" t="s">
        <v>47</v>
      </c>
      <c r="D51" s="114" t="s">
        <v>234</v>
      </c>
      <c r="E51" s="114" t="s">
        <v>1165</v>
      </c>
      <c r="F51" s="114" t="s">
        <v>303</v>
      </c>
      <c r="G51" s="114" t="s">
        <v>1162</v>
      </c>
      <c r="H51" s="115">
        <f>VLOOKUP($F51,[37]POS!$F:$DV,120,0)</f>
        <v>77.714285714285694</v>
      </c>
      <c r="I51" s="115">
        <f>VLOOKUP($F51,[37]POS!$F:$DV,121,0)</f>
        <v>101.875714285714</v>
      </c>
      <c r="J51" s="116">
        <f>VLOOKUP(F51,[37]POS!F:DW,122,0)</f>
        <v>36.590000000000003</v>
      </c>
      <c r="K51" s="116">
        <f>VLOOKUP(F51,[37]PO!G:I,3,0)</f>
        <v>41</v>
      </c>
      <c r="L51" s="116">
        <f>VLOOKUP(F51,[37]Sheet1!B:C,2,0)</f>
        <v>130</v>
      </c>
      <c r="M51" s="98">
        <v>81</v>
      </c>
      <c r="N51" s="98">
        <v>12</v>
      </c>
      <c r="O51" s="117">
        <f t="shared" si="0"/>
        <v>49</v>
      </c>
      <c r="P51" s="117"/>
      <c r="Q51" s="118" t="str">
        <f t="shared" si="1"/>
        <v/>
      </c>
    </row>
    <row r="52" spans="1:17" ht="12" customHeight="1">
      <c r="A52" s="114" t="s">
        <v>37</v>
      </c>
      <c r="B52" s="114" t="s">
        <v>1158</v>
      </c>
      <c r="C52" s="114" t="s">
        <v>47</v>
      </c>
      <c r="D52" s="114" t="s">
        <v>222</v>
      </c>
      <c r="E52" s="114" t="s">
        <v>1159</v>
      </c>
      <c r="F52" s="114" t="s">
        <v>283</v>
      </c>
      <c r="G52" s="114" t="s">
        <v>1160</v>
      </c>
      <c r="H52" s="115">
        <f>VLOOKUP($F52,[37]POS!$F:$DV,120,0)</f>
        <v>247.28571428571399</v>
      </c>
      <c r="I52" s="115">
        <f>VLOOKUP($F52,[37]POS!$F:$DV,121,0)</f>
        <v>269.95624285714302</v>
      </c>
      <c r="J52" s="116">
        <f>VLOOKUP(F52,[37]POS!F:DW,122,0)</f>
        <v>70.670528571428605</v>
      </c>
      <c r="K52" s="116">
        <f>VLOOKUP(F52,[37]PO!G:I,3,0)</f>
        <v>221</v>
      </c>
      <c r="L52" s="116">
        <f>VLOOKUP(F52,[37]Sheet1!B:C,2,0)</f>
        <v>301</v>
      </c>
      <c r="M52" s="98">
        <v>448</v>
      </c>
      <c r="N52" s="98">
        <v>57</v>
      </c>
      <c r="O52" s="117" t="str">
        <f t="shared" si="0"/>
        <v/>
      </c>
      <c r="P52" s="117"/>
      <c r="Q52" s="118">
        <f t="shared" si="1"/>
        <v>147</v>
      </c>
    </row>
    <row r="53" spans="1:17" ht="12" customHeight="1">
      <c r="A53" s="114" t="s">
        <v>37</v>
      </c>
      <c r="B53" s="114" t="s">
        <v>1158</v>
      </c>
      <c r="C53" s="114" t="s">
        <v>47</v>
      </c>
      <c r="D53" s="114" t="s">
        <v>222</v>
      </c>
      <c r="E53" s="114" t="s">
        <v>1168</v>
      </c>
      <c r="F53" s="114" t="s">
        <v>284</v>
      </c>
      <c r="G53" s="114" t="s">
        <v>1160</v>
      </c>
      <c r="H53" s="115">
        <f>VLOOKUP($F53,[37]POS!$F:$DV,120,0)</f>
        <v>266.57142857142901</v>
      </c>
      <c r="I53" s="115">
        <f>VLOOKUP($F53,[37]POS!$F:$DV,121,0)</f>
        <v>259.11549600000001</v>
      </c>
      <c r="J53" s="116">
        <f>VLOOKUP(F53,[37]POS!F:DW,122,0)</f>
        <v>60.486924571428602</v>
      </c>
      <c r="K53" s="116">
        <f>VLOOKUP(F53,[37]PO!G:I,3,0)</f>
        <v>233</v>
      </c>
      <c r="L53" s="116">
        <f>VLOOKUP(F53,[37]Sheet1!B:C,2,0)</f>
        <v>310</v>
      </c>
      <c r="M53" s="98">
        <v>214</v>
      </c>
      <c r="N53" s="98">
        <v>28</v>
      </c>
      <c r="O53" s="117">
        <f t="shared" si="0"/>
        <v>96</v>
      </c>
      <c r="P53" s="117"/>
      <c r="Q53" s="118" t="str">
        <f t="shared" si="1"/>
        <v/>
      </c>
    </row>
    <row r="54" spans="1:17" ht="12" customHeight="1">
      <c r="A54" s="114" t="s">
        <v>37</v>
      </c>
      <c r="B54" s="114" t="s">
        <v>1158</v>
      </c>
      <c r="C54" s="114" t="s">
        <v>47</v>
      </c>
      <c r="D54" s="114" t="s">
        <v>222</v>
      </c>
      <c r="E54" s="114" t="s">
        <v>1169</v>
      </c>
      <c r="F54" s="114" t="s">
        <v>285</v>
      </c>
      <c r="G54" s="114" t="s">
        <v>1160</v>
      </c>
      <c r="H54" s="115">
        <f>VLOOKUP($F54,[37]POS!$F:$DV,120,0)</f>
        <v>1218.42857142857</v>
      </c>
      <c r="I54" s="115">
        <f>VLOOKUP($F54,[37]POS!$F:$DV,121,0)</f>
        <v>755.51962857142905</v>
      </c>
      <c r="J54" s="116">
        <f>VLOOKUP(F54,[37]POS!F:DW,122,0)</f>
        <v>204.94820000000001</v>
      </c>
      <c r="K54" s="116">
        <f>VLOOKUP(F54,[37]PO!G:I,3,0)</f>
        <v>907</v>
      </c>
      <c r="L54" s="116">
        <f>VLOOKUP(F54,[37]Sheet1!B:C,2,0)</f>
        <v>655</v>
      </c>
      <c r="M54" s="98">
        <v>300</v>
      </c>
      <c r="N54" s="98">
        <v>301</v>
      </c>
      <c r="O54" s="117">
        <f t="shared" si="0"/>
        <v>355</v>
      </c>
      <c r="P54" s="117"/>
      <c r="Q54" s="118" t="str">
        <f t="shared" si="1"/>
        <v/>
      </c>
    </row>
    <row r="55" spans="1:17" ht="12" customHeight="1">
      <c r="A55" s="114" t="s">
        <v>37</v>
      </c>
      <c r="B55" s="114" t="s">
        <v>1158</v>
      </c>
      <c r="C55" s="114" t="s">
        <v>47</v>
      </c>
      <c r="D55" s="114" t="s">
        <v>222</v>
      </c>
      <c r="E55" s="114" t="s">
        <v>1170</v>
      </c>
      <c r="F55" s="114" t="s">
        <v>286</v>
      </c>
      <c r="G55" s="114" t="s">
        <v>1160</v>
      </c>
      <c r="H55" s="115">
        <f>VLOOKUP($F55,[37]POS!$F:$DV,120,0)</f>
        <v>294.42857142857099</v>
      </c>
      <c r="I55" s="115">
        <f>VLOOKUP($F55,[37]POS!$F:$DV,121,0)</f>
        <v>224.783745714286</v>
      </c>
      <c r="J55" s="116">
        <f>VLOOKUP(F55,[37]POS!F:DW,122,0)</f>
        <v>45.240888571428599</v>
      </c>
      <c r="K55" s="116">
        <f>VLOOKUP(F55,[37]PO!G:I,3,0)</f>
        <v>433</v>
      </c>
      <c r="L55" s="116">
        <f>VLOOKUP(F55,[37]Sheet1!B:C,2,0)</f>
        <v>159</v>
      </c>
      <c r="M55" s="98">
        <v>487</v>
      </c>
      <c r="N55" s="98">
        <v>147</v>
      </c>
      <c r="O55" s="117" t="str">
        <f t="shared" si="0"/>
        <v/>
      </c>
      <c r="P55" s="117"/>
      <c r="Q55" s="118">
        <f t="shared" si="1"/>
        <v>328</v>
      </c>
    </row>
    <row r="56" spans="1:17" ht="12" customHeight="1">
      <c r="A56" s="114" t="s">
        <v>37</v>
      </c>
      <c r="B56" s="114" t="s">
        <v>1158</v>
      </c>
      <c r="C56" s="114" t="s">
        <v>47</v>
      </c>
      <c r="D56" s="114" t="s">
        <v>222</v>
      </c>
      <c r="E56" s="114" t="s">
        <v>1165</v>
      </c>
      <c r="F56" s="114" t="s">
        <v>287</v>
      </c>
      <c r="G56" s="114" t="s">
        <v>1162</v>
      </c>
      <c r="H56" s="115">
        <f>VLOOKUP($F56,[37]POS!$F:$DV,120,0)</f>
        <v>149.857142857143</v>
      </c>
      <c r="I56" s="115">
        <f>VLOOKUP($F56,[37]POS!$F:$DV,121,0)</f>
        <v>112.56878571428599</v>
      </c>
      <c r="J56" s="116">
        <f>VLOOKUP(F56,[37]POS!F:DW,122,0)</f>
        <v>40.283071428571397</v>
      </c>
      <c r="K56" s="116">
        <f>VLOOKUP(F56,[37]PO!G:I,3,0)</f>
        <v>165</v>
      </c>
      <c r="L56" s="116">
        <f>VLOOKUP(F56,[37]Sheet1!B:C,2,0)</f>
        <v>109</v>
      </c>
      <c r="M56" s="98">
        <v>1</v>
      </c>
      <c r="N56" s="98">
        <v>10</v>
      </c>
      <c r="O56" s="117">
        <f t="shared" si="0"/>
        <v>108</v>
      </c>
      <c r="P56" s="117"/>
      <c r="Q56" s="118" t="str">
        <f t="shared" si="1"/>
        <v/>
      </c>
    </row>
    <row r="57" spans="1:17" ht="12" customHeight="1">
      <c r="A57" s="114" t="s">
        <v>37</v>
      </c>
      <c r="B57" s="114" t="s">
        <v>1158</v>
      </c>
      <c r="C57" s="114" t="s">
        <v>47</v>
      </c>
      <c r="D57" s="114" t="s">
        <v>258</v>
      </c>
      <c r="E57" s="114" t="s">
        <v>1159</v>
      </c>
      <c r="F57" s="114" t="s">
        <v>259</v>
      </c>
      <c r="G57" s="114" t="s">
        <v>1160</v>
      </c>
      <c r="H57" s="115">
        <f>VLOOKUP($F57,[37]POS!$F:$DV,120,0)</f>
        <v>836.142857142857</v>
      </c>
      <c r="I57" s="115">
        <f>VLOOKUP($F57,[37]POS!$F:$DV,121,0)</f>
        <v>768.04507857142903</v>
      </c>
      <c r="J57" s="116">
        <f>VLOOKUP(F57,[37]POS!F:DW,122,0)</f>
        <v>172.75936428571401</v>
      </c>
      <c r="K57" s="116">
        <f>VLOOKUP(F57,[37]PO!G:I,3,0)</f>
        <v>824</v>
      </c>
      <c r="L57" s="116">
        <f>VLOOKUP(F57,[37]Sheet1!B:C,2,0)</f>
        <v>845</v>
      </c>
      <c r="M57" s="98">
        <v>46</v>
      </c>
      <c r="N57" s="98">
        <v>118</v>
      </c>
      <c r="O57" s="117">
        <f t="shared" si="0"/>
        <v>799</v>
      </c>
      <c r="P57" s="117"/>
      <c r="Q57" s="118" t="str">
        <f t="shared" si="1"/>
        <v/>
      </c>
    </row>
    <row r="58" spans="1:17" ht="12" customHeight="1">
      <c r="A58" s="114" t="s">
        <v>37</v>
      </c>
      <c r="B58" s="114" t="s">
        <v>1158</v>
      </c>
      <c r="C58" s="114" t="s">
        <v>47</v>
      </c>
      <c r="D58" s="114" t="s">
        <v>258</v>
      </c>
      <c r="E58" s="114" t="s">
        <v>1163</v>
      </c>
      <c r="F58" s="114" t="s">
        <v>262</v>
      </c>
      <c r="G58" s="114" t="s">
        <v>1160</v>
      </c>
      <c r="H58" s="115">
        <f>VLOOKUP($F58,[37]POS!$F:$DV,120,0)</f>
        <v>2292.2857142857101</v>
      </c>
      <c r="I58" s="115">
        <f>VLOOKUP($F58,[37]POS!$F:$DV,121,0)</f>
        <v>1589.5330142857099</v>
      </c>
      <c r="J58" s="116">
        <f>VLOOKUP(F58,[37]POS!F:DW,122,0)</f>
        <v>318.475871428571</v>
      </c>
      <c r="K58" s="116">
        <f>VLOOKUP(F58,[37]PO!G:I,3,0)</f>
        <v>2291</v>
      </c>
      <c r="L58" s="116">
        <f>VLOOKUP(F58,[37]Sheet1!B:C,2,0)</f>
        <v>1733</v>
      </c>
      <c r="M58" s="98">
        <v>105</v>
      </c>
      <c r="N58" s="98">
        <v>215</v>
      </c>
      <c r="O58" s="117">
        <f t="shared" si="0"/>
        <v>1628</v>
      </c>
      <c r="P58" s="117"/>
      <c r="Q58" s="118" t="str">
        <f t="shared" si="1"/>
        <v/>
      </c>
    </row>
    <row r="59" spans="1:17" ht="12" customHeight="1">
      <c r="A59" s="114" t="s">
        <v>37</v>
      </c>
      <c r="B59" s="114" t="s">
        <v>1158</v>
      </c>
      <c r="C59" s="114" t="s">
        <v>47</v>
      </c>
      <c r="D59" s="114" t="s">
        <v>258</v>
      </c>
      <c r="E59" s="114" t="s">
        <v>1164</v>
      </c>
      <c r="F59" s="114" t="s">
        <v>263</v>
      </c>
      <c r="G59" s="114" t="s">
        <v>1166</v>
      </c>
      <c r="H59" s="115">
        <f>VLOOKUP($F59,[37]POS!$F:$DV,120,0)</f>
        <v>1727.8571428571399</v>
      </c>
      <c r="I59" s="115">
        <f>VLOOKUP($F59,[37]POS!$F:$DV,121,0)</f>
        <v>1221.8571428571399</v>
      </c>
      <c r="J59" s="116">
        <f>VLOOKUP(F59,[37]POS!F:DW,122,0)</f>
        <v>189.15695142857101</v>
      </c>
      <c r="K59" s="116">
        <f>VLOOKUP(F59,[37]PO!G:I,3,0)</f>
        <v>1718</v>
      </c>
      <c r="L59" s="116">
        <f>VLOOKUP(F59,[37]Sheet1!B:C,2,0)</f>
        <v>1569</v>
      </c>
      <c r="M59" s="98">
        <v>0</v>
      </c>
      <c r="N59" s="98">
        <v>157</v>
      </c>
      <c r="O59" s="117">
        <v>1726</v>
      </c>
      <c r="P59" s="117"/>
      <c r="Q59" s="118" t="str">
        <f t="shared" si="1"/>
        <v/>
      </c>
    </row>
    <row r="60" spans="1:17" ht="12" customHeight="1">
      <c r="A60" s="114" t="s">
        <v>37</v>
      </c>
      <c r="B60" s="114" t="s">
        <v>1158</v>
      </c>
      <c r="C60" s="114" t="s">
        <v>47</v>
      </c>
      <c r="D60" s="114" t="s">
        <v>266</v>
      </c>
      <c r="E60" s="114" t="s">
        <v>1159</v>
      </c>
      <c r="F60" s="114" t="s">
        <v>267</v>
      </c>
      <c r="G60" s="114" t="s">
        <v>1162</v>
      </c>
      <c r="H60" s="115">
        <f>VLOOKUP($F60,[37]POS!$F:$DV,120,0)</f>
        <v>370.142857142857</v>
      </c>
      <c r="I60" s="115">
        <f>VLOOKUP($F60,[37]POS!$F:$DV,121,0)</f>
        <v>286.78571428571399</v>
      </c>
      <c r="J60" s="116">
        <f>VLOOKUP(F60,[37]POS!F:DW,122,0)</f>
        <v>75.928571428571402</v>
      </c>
      <c r="K60" s="116">
        <f>VLOOKUP(F60,[37]PO!G:I,3,0)</f>
        <v>370</v>
      </c>
      <c r="L60" s="116">
        <f>VLOOKUP(F60,[37]Sheet1!B:C,2,0)</f>
        <v>346</v>
      </c>
      <c r="M60" s="98">
        <v>324</v>
      </c>
      <c r="N60" s="98">
        <v>2</v>
      </c>
      <c r="O60" s="117">
        <f t="shared" si="0"/>
        <v>22</v>
      </c>
      <c r="P60" s="117"/>
      <c r="Q60" s="118" t="str">
        <f t="shared" si="1"/>
        <v/>
      </c>
    </row>
    <row r="61" spans="1:17" ht="12" customHeight="1">
      <c r="A61" s="114" t="s">
        <v>37</v>
      </c>
      <c r="B61" s="114" t="s">
        <v>1158</v>
      </c>
      <c r="C61" s="114" t="s">
        <v>47</v>
      </c>
      <c r="D61" s="114" t="s">
        <v>266</v>
      </c>
      <c r="E61" s="114" t="s">
        <v>1163</v>
      </c>
      <c r="F61" s="114" t="s">
        <v>270</v>
      </c>
      <c r="G61" s="114" t="s">
        <v>1162</v>
      </c>
      <c r="H61" s="115">
        <f>VLOOKUP($F61,[37]POS!$F:$DV,120,0)</f>
        <v>535.71428571428601</v>
      </c>
      <c r="I61" s="115">
        <f>VLOOKUP($F61,[37]POS!$F:$DV,121,0)</f>
        <v>574.01416580714294</v>
      </c>
      <c r="J61" s="116">
        <f>VLOOKUP(F61,[37]POS!F:DW,122,0)</f>
        <v>123.627380092857</v>
      </c>
      <c r="K61" s="116">
        <f>VLOOKUP(F61,[37]PO!G:I,3,0)</f>
        <v>528</v>
      </c>
      <c r="L61" s="116">
        <f>VLOOKUP(F61,[37]Sheet1!B:C,2,0)</f>
        <v>611</v>
      </c>
      <c r="M61" s="98">
        <v>588</v>
      </c>
      <c r="N61" s="98">
        <v>73</v>
      </c>
      <c r="O61" s="117">
        <f t="shared" si="0"/>
        <v>23</v>
      </c>
      <c r="P61" s="117"/>
      <c r="Q61" s="118" t="str">
        <f t="shared" si="1"/>
        <v/>
      </c>
    </row>
    <row r="62" spans="1:17" ht="12" customHeight="1">
      <c r="A62" s="114" t="s">
        <v>37</v>
      </c>
      <c r="B62" s="114" t="s">
        <v>1158</v>
      </c>
      <c r="C62" s="114" t="s">
        <v>47</v>
      </c>
      <c r="D62" s="114" t="s">
        <v>266</v>
      </c>
      <c r="E62" s="114" t="s">
        <v>1164</v>
      </c>
      <c r="F62" s="114" t="s">
        <v>271</v>
      </c>
      <c r="G62" s="114" t="s">
        <v>1162</v>
      </c>
      <c r="H62" s="115">
        <f>VLOOKUP($F62,[37]POS!$F:$DV,120,0)</f>
        <v>404.142857142857</v>
      </c>
      <c r="I62" s="115">
        <f>VLOOKUP($F62,[37]POS!$F:$DV,121,0)</f>
        <v>379.07606285714297</v>
      </c>
      <c r="J62" s="116">
        <f>VLOOKUP(F62,[37]POS!F:DW,122,0)</f>
        <v>117.61892</v>
      </c>
      <c r="K62" s="116">
        <f>VLOOKUP(F62,[37]PO!G:I,3,0)</f>
        <v>405</v>
      </c>
      <c r="L62" s="116">
        <f>VLOOKUP(F62,[37]Sheet1!B:C,2,0)</f>
        <v>480</v>
      </c>
      <c r="M62" s="98">
        <v>98</v>
      </c>
      <c r="N62" s="98">
        <v>56</v>
      </c>
      <c r="O62" s="117">
        <f t="shared" si="0"/>
        <v>382</v>
      </c>
      <c r="P62" s="117"/>
      <c r="Q62" s="118" t="str">
        <f t="shared" si="1"/>
        <v/>
      </c>
    </row>
    <row r="63" spans="1:17" ht="12" customHeight="1">
      <c r="A63" s="114" t="s">
        <v>37</v>
      </c>
      <c r="B63" s="114" t="s">
        <v>1158</v>
      </c>
      <c r="C63" s="114" t="s">
        <v>47</v>
      </c>
      <c r="D63" s="114" t="s">
        <v>274</v>
      </c>
      <c r="E63" s="114" t="s">
        <v>1159</v>
      </c>
      <c r="F63" s="114" t="s">
        <v>275</v>
      </c>
      <c r="G63" s="114" t="s">
        <v>1160</v>
      </c>
      <c r="H63" s="115">
        <f>VLOOKUP($F63,[37]POS!$F:$DV,120,0)</f>
        <v>396.42857142857099</v>
      </c>
      <c r="I63" s="115">
        <f>VLOOKUP($F63,[37]POS!$F:$DV,121,0)</f>
        <v>358.12927999999999</v>
      </c>
      <c r="J63" s="116">
        <f>VLOOKUP(F63,[37]POS!F:DW,122,0)</f>
        <v>86.557851428571396</v>
      </c>
      <c r="K63" s="116">
        <f>VLOOKUP(F63,[37]PO!G:I,3,0)</f>
        <v>404</v>
      </c>
      <c r="L63" s="116">
        <f>VLOOKUP(F63,[37]Sheet1!B:C,2,0)</f>
        <v>310</v>
      </c>
      <c r="M63" s="98">
        <v>344</v>
      </c>
      <c r="N63" s="98">
        <v>117</v>
      </c>
      <c r="O63" s="117" t="str">
        <f t="shared" si="0"/>
        <v/>
      </c>
      <c r="P63" s="117"/>
      <c r="Q63" s="118">
        <f t="shared" si="1"/>
        <v>34</v>
      </c>
    </row>
    <row r="64" spans="1:17" ht="12" customHeight="1">
      <c r="A64" s="114" t="s">
        <v>37</v>
      </c>
      <c r="B64" s="114" t="s">
        <v>1158</v>
      </c>
      <c r="C64" s="114" t="s">
        <v>47</v>
      </c>
      <c r="D64" s="114" t="s">
        <v>274</v>
      </c>
      <c r="E64" s="114" t="s">
        <v>1163</v>
      </c>
      <c r="F64" s="114" t="s">
        <v>278</v>
      </c>
      <c r="G64" s="114" t="s">
        <v>1162</v>
      </c>
      <c r="H64" s="115">
        <f>VLOOKUP($F64,[37]POS!$F:$DV,120,0)</f>
        <v>922.28571428571399</v>
      </c>
      <c r="I64" s="115">
        <f>VLOOKUP($F64,[37]POS!$F:$DV,121,0)</f>
        <v>582.74830366428603</v>
      </c>
      <c r="J64" s="116">
        <f>VLOOKUP(F64,[37]POS!F:DW,122,0)</f>
        <v>115.26258937857099</v>
      </c>
      <c r="K64" s="116">
        <f>VLOOKUP(F64,[37]PO!G:I,3,0)</f>
        <v>645</v>
      </c>
      <c r="L64" s="116">
        <f>VLOOKUP(F64,[37]Sheet1!B:C,2,0)</f>
        <v>586</v>
      </c>
      <c r="M64" s="98">
        <v>332</v>
      </c>
      <c r="N64" s="98">
        <v>186</v>
      </c>
      <c r="O64" s="117">
        <f t="shared" si="0"/>
        <v>254</v>
      </c>
      <c r="P64" s="117"/>
      <c r="Q64" s="118" t="str">
        <f t="shared" si="1"/>
        <v/>
      </c>
    </row>
    <row r="65" spans="1:17" ht="12" customHeight="1">
      <c r="A65" s="114" t="s">
        <v>37</v>
      </c>
      <c r="B65" s="114" t="s">
        <v>1158</v>
      </c>
      <c r="C65" s="114" t="s">
        <v>47</v>
      </c>
      <c r="D65" s="114" t="s">
        <v>274</v>
      </c>
      <c r="E65" s="114" t="s">
        <v>1164</v>
      </c>
      <c r="F65" s="114" t="s">
        <v>279</v>
      </c>
      <c r="G65" s="114" t="s">
        <v>1160</v>
      </c>
      <c r="H65" s="115">
        <f>VLOOKUP($F65,[37]POS!$F:$DV,120,0)</f>
        <v>552.42857142857099</v>
      </c>
      <c r="I65" s="115">
        <f>VLOOKUP($F65,[37]POS!$F:$DV,121,0)</f>
        <v>589.15714285714296</v>
      </c>
      <c r="J65" s="116">
        <f>VLOOKUP(F65,[37]POS!F:DW,122,0)</f>
        <v>123.539360714286</v>
      </c>
      <c r="K65" s="116">
        <f>VLOOKUP(F65,[37]PO!G:I,3,0)</f>
        <v>542</v>
      </c>
      <c r="L65" s="116">
        <f>VLOOKUP(F65,[37]Sheet1!B:C,2,0)</f>
        <v>734</v>
      </c>
      <c r="M65" s="98">
        <v>0</v>
      </c>
      <c r="N65" s="98">
        <v>21</v>
      </c>
      <c r="O65" s="117">
        <f t="shared" si="0"/>
        <v>734</v>
      </c>
      <c r="P65" s="117"/>
      <c r="Q65" s="118" t="str">
        <f t="shared" si="1"/>
        <v/>
      </c>
    </row>
    <row r="66" spans="1:17" ht="12" customHeight="1">
      <c r="A66" s="114" t="s">
        <v>37</v>
      </c>
      <c r="B66" s="114" t="s">
        <v>1158</v>
      </c>
      <c r="C66" s="114" t="s">
        <v>47</v>
      </c>
      <c r="D66" s="114" t="s">
        <v>305</v>
      </c>
      <c r="E66" s="114" t="s">
        <v>1171</v>
      </c>
      <c r="F66" s="114" t="s">
        <v>307</v>
      </c>
      <c r="G66" s="114" t="s">
        <v>1166</v>
      </c>
      <c r="H66" s="115">
        <f>VLOOKUP($F66,[37]POS!$F:$DV,120,0)</f>
        <v>1415</v>
      </c>
      <c r="I66" s="115">
        <f>VLOOKUP($F66,[37]POS!$F:$DV,121,0)</f>
        <v>939.03599999999994</v>
      </c>
      <c r="J66" s="116">
        <f>VLOOKUP(F66,[37]POS!F:DW,122,0)</f>
        <v>263.37885714285699</v>
      </c>
      <c r="K66" s="116">
        <f>VLOOKUP(F66,[37]PO!G:I,3,0)</f>
        <v>1661</v>
      </c>
      <c r="L66" s="116">
        <f>VLOOKUP(F66,[37]Sheet1!B:C,2,0)</f>
        <v>987</v>
      </c>
      <c r="M66" s="98">
        <v>1</v>
      </c>
      <c r="N66" s="98">
        <v>253</v>
      </c>
      <c r="O66" s="117">
        <f t="shared" si="0"/>
        <v>986</v>
      </c>
      <c r="P66" s="117"/>
      <c r="Q66" s="118" t="str">
        <f t="shared" si="1"/>
        <v/>
      </c>
    </row>
    <row r="67" spans="1:17" ht="12" customHeight="1">
      <c r="A67" s="114" t="s">
        <v>37</v>
      </c>
      <c r="B67" s="114" t="s">
        <v>1158</v>
      </c>
      <c r="C67" s="114" t="s">
        <v>47</v>
      </c>
      <c r="D67" s="114" t="s">
        <v>305</v>
      </c>
      <c r="E67" s="114" t="s">
        <v>309</v>
      </c>
      <c r="F67" s="114" t="s">
        <v>310</v>
      </c>
      <c r="G67" s="114" t="s">
        <v>1162</v>
      </c>
      <c r="H67" s="115">
        <f>VLOOKUP($F67,[37]POS!$F:$DV,120,0)</f>
        <v>930.42857142857099</v>
      </c>
      <c r="I67" s="115">
        <f>VLOOKUP($F67,[37]POS!$F:$DV,121,0)</f>
        <v>479.57142857142901</v>
      </c>
      <c r="J67" s="116">
        <f>VLOOKUP(F67,[37]POS!F:DW,122,0)</f>
        <v>180.98391428571401</v>
      </c>
      <c r="K67" s="116">
        <f>VLOOKUP(F67,[37]PO!G:I,3,0)</f>
        <v>993</v>
      </c>
      <c r="L67" s="116">
        <f>VLOOKUP(F67,[37]Sheet1!B:C,2,0)</f>
        <v>652</v>
      </c>
      <c r="M67" s="98">
        <v>2</v>
      </c>
      <c r="N67" s="98">
        <v>50</v>
      </c>
      <c r="O67" s="117">
        <v>715</v>
      </c>
      <c r="P67" s="117"/>
      <c r="Q67" s="118" t="str">
        <f t="shared" ref="Q67:Q94" si="2">IF(M67-L67&lt;=0,"",M67-L67)</f>
        <v/>
      </c>
    </row>
    <row r="68" spans="1:17" ht="12" customHeight="1">
      <c r="A68" s="114" t="s">
        <v>37</v>
      </c>
      <c r="B68" s="114" t="s">
        <v>1158</v>
      </c>
      <c r="C68" s="114" t="s">
        <v>47</v>
      </c>
      <c r="D68" s="114" t="s">
        <v>305</v>
      </c>
      <c r="E68" s="114" t="s">
        <v>1172</v>
      </c>
      <c r="F68" s="114" t="s">
        <v>312</v>
      </c>
      <c r="G68" s="114" t="s">
        <v>1162</v>
      </c>
      <c r="H68" s="115">
        <f>VLOOKUP($F68,[37]POS!$F:$DV,120,0)</f>
        <v>539.142857142857</v>
      </c>
      <c r="I68" s="115">
        <f>VLOOKUP($F68,[37]POS!$F:$DV,121,0)</f>
        <v>536.66392857142898</v>
      </c>
      <c r="J68" s="116">
        <f>VLOOKUP(F68,[37]POS!F:DW,122,0)</f>
        <v>89.235357142857097</v>
      </c>
      <c r="K68" s="116">
        <f>VLOOKUP(F68,[37]PO!G:I,3,0)</f>
        <v>663</v>
      </c>
      <c r="L68" s="116">
        <f>VLOOKUP(F68,[37]Sheet1!B:C,2,0)</f>
        <v>595</v>
      </c>
      <c r="M68" s="98">
        <v>84</v>
      </c>
      <c r="N68" s="98">
        <v>127</v>
      </c>
      <c r="O68" s="117">
        <f t="shared" ref="O68:O94" si="3">IF(L68-M68&gt;0,L68-M68,"")</f>
        <v>511</v>
      </c>
      <c r="P68" s="117"/>
      <c r="Q68" s="118" t="str">
        <f t="shared" si="2"/>
        <v/>
      </c>
    </row>
    <row r="69" spans="1:17" ht="12" customHeight="1">
      <c r="A69" s="114" t="s">
        <v>37</v>
      </c>
      <c r="B69" s="114" t="s">
        <v>1158</v>
      </c>
      <c r="C69" s="114" t="s">
        <v>47</v>
      </c>
      <c r="D69" s="114" t="s">
        <v>305</v>
      </c>
      <c r="E69" s="114" t="s">
        <v>149</v>
      </c>
      <c r="F69" s="114" t="s">
        <v>314</v>
      </c>
      <c r="G69" s="114" t="s">
        <v>1166</v>
      </c>
      <c r="H69" s="115">
        <f>VLOOKUP($F69,[37]POS!$F:$DV,120,0)</f>
        <v>993.142857142857</v>
      </c>
      <c r="I69" s="115">
        <f>VLOOKUP($F69,[37]POS!$F:$DV,121,0)</f>
        <v>543.14499999999998</v>
      </c>
      <c r="J69" s="116">
        <f>VLOOKUP(F69,[37]POS!F:DW,122,0)</f>
        <v>170.55534285714299</v>
      </c>
      <c r="K69" s="116">
        <f>VLOOKUP(F69,[37]PO!G:I,3,0)</f>
        <v>1027</v>
      </c>
      <c r="L69" s="116">
        <f>VLOOKUP(F69,[37]Sheet1!B:C,2,0)</f>
        <v>644</v>
      </c>
      <c r="M69" s="98">
        <v>2</v>
      </c>
      <c r="N69" s="98">
        <v>115</v>
      </c>
      <c r="O69" s="117">
        <v>739</v>
      </c>
      <c r="P69" s="117"/>
      <c r="Q69" s="118" t="str">
        <f t="shared" si="2"/>
        <v/>
      </c>
    </row>
    <row r="70" spans="1:17" ht="12" customHeight="1">
      <c r="A70" s="114" t="s">
        <v>37</v>
      </c>
      <c r="B70" s="114" t="s">
        <v>1158</v>
      </c>
      <c r="C70" s="114" t="s">
        <v>47</v>
      </c>
      <c r="D70" s="114" t="s">
        <v>305</v>
      </c>
      <c r="E70" s="114" t="s">
        <v>150</v>
      </c>
      <c r="F70" s="114" t="s">
        <v>316</v>
      </c>
      <c r="G70" s="114" t="s">
        <v>1166</v>
      </c>
      <c r="H70" s="115">
        <f>VLOOKUP($F70,[37]POS!$F:$DV,120,0)</f>
        <v>435.42857142857099</v>
      </c>
      <c r="I70" s="115">
        <f>VLOOKUP($F70,[37]POS!$F:$DV,121,0)</f>
        <v>266.42857142857099</v>
      </c>
      <c r="J70" s="116">
        <f>VLOOKUP(F70,[37]POS!F:DW,122,0)</f>
        <v>98.326285714285703</v>
      </c>
      <c r="K70" s="116">
        <f>VLOOKUP(F70,[37]PO!G:I,3,0)</f>
        <v>483</v>
      </c>
      <c r="L70" s="116">
        <f>VLOOKUP(F70,[37]Sheet1!B:C,2,0)</f>
        <v>331</v>
      </c>
      <c r="M70" s="98">
        <v>1</v>
      </c>
      <c r="N70" s="98">
        <v>24</v>
      </c>
      <c r="O70" s="117">
        <f t="shared" si="3"/>
        <v>330</v>
      </c>
      <c r="P70" s="117"/>
      <c r="Q70" s="118" t="str">
        <f t="shared" si="2"/>
        <v/>
      </c>
    </row>
    <row r="71" spans="1:17" ht="12" customHeight="1">
      <c r="A71" s="114" t="s">
        <v>37</v>
      </c>
      <c r="B71" s="114" t="s">
        <v>1158</v>
      </c>
      <c r="C71" s="114" t="s">
        <v>47</v>
      </c>
      <c r="D71" s="114" t="s">
        <v>319</v>
      </c>
      <c r="E71" s="114" t="s">
        <v>1171</v>
      </c>
      <c r="F71" s="114" t="s">
        <v>320</v>
      </c>
      <c r="G71" s="114" t="s">
        <v>1162</v>
      </c>
      <c r="H71" s="115">
        <f>VLOOKUP($F71,[37]POS!$F:$DV,120,0)</f>
        <v>252.142857142857</v>
      </c>
      <c r="I71" s="115">
        <f>VLOOKUP($F71,[37]POS!$F:$DV,121,0)</f>
        <v>262.56338571428603</v>
      </c>
      <c r="J71" s="116">
        <f>VLOOKUP(F71,[37]POS!F:DW,122,0)</f>
        <v>88.991957142857103</v>
      </c>
      <c r="K71" s="116">
        <f>VLOOKUP(F71,[37]PO!G:I,3,0)</f>
        <v>346</v>
      </c>
      <c r="L71" s="116">
        <f>VLOOKUP(F71,[37]Sheet1!B:C,2,0)</f>
        <v>321</v>
      </c>
      <c r="M71" s="98">
        <v>285</v>
      </c>
      <c r="N71" s="98">
        <v>79</v>
      </c>
      <c r="O71" s="117">
        <f t="shared" si="3"/>
        <v>36</v>
      </c>
      <c r="P71" s="117"/>
      <c r="Q71" s="118" t="str">
        <f t="shared" si="2"/>
        <v/>
      </c>
    </row>
    <row r="72" spans="1:17" ht="12" customHeight="1">
      <c r="A72" s="114" t="s">
        <v>37</v>
      </c>
      <c r="B72" s="114" t="s">
        <v>1158</v>
      </c>
      <c r="C72" s="114" t="s">
        <v>47</v>
      </c>
      <c r="D72" s="114" t="s">
        <v>319</v>
      </c>
      <c r="E72" s="114" t="s">
        <v>309</v>
      </c>
      <c r="F72" s="114" t="s">
        <v>322</v>
      </c>
      <c r="G72" s="114" t="s">
        <v>1160</v>
      </c>
      <c r="H72" s="115">
        <f>VLOOKUP($F72,[37]POS!$F:$DV,120,0)</f>
        <v>147.71428571428601</v>
      </c>
      <c r="I72" s="115">
        <f>VLOOKUP($F72,[37]POS!$F:$DV,121,0)</f>
        <v>131.78169285714301</v>
      </c>
      <c r="J72" s="116">
        <f>VLOOKUP(F72,[37]POS!F:DW,122,0)</f>
        <v>51.495978571428601</v>
      </c>
      <c r="K72" s="116">
        <f>VLOOKUP(F72,[37]PO!G:I,3,0)</f>
        <v>120</v>
      </c>
      <c r="L72" s="116">
        <f>VLOOKUP(F72,[37]Sheet1!B:C,2,0)</f>
        <v>149</v>
      </c>
      <c r="M72" s="98">
        <v>331</v>
      </c>
      <c r="N72" s="98">
        <v>53</v>
      </c>
      <c r="O72" s="117" t="str">
        <f t="shared" si="3"/>
        <v/>
      </c>
      <c r="P72" s="117"/>
      <c r="Q72" s="118">
        <f t="shared" si="2"/>
        <v>182</v>
      </c>
    </row>
    <row r="73" spans="1:17" ht="12" customHeight="1">
      <c r="A73" s="114" t="s">
        <v>37</v>
      </c>
      <c r="B73" s="114" t="s">
        <v>1158</v>
      </c>
      <c r="C73" s="114" t="s">
        <v>47</v>
      </c>
      <c r="D73" s="114" t="s">
        <v>319</v>
      </c>
      <c r="E73" s="114" t="s">
        <v>148</v>
      </c>
      <c r="F73" s="114" t="s">
        <v>324</v>
      </c>
      <c r="G73" s="114" t="s">
        <v>1162</v>
      </c>
      <c r="H73" s="115">
        <f>VLOOKUP($F73,[37]POS!$F:$DV,120,0)</f>
        <v>176</v>
      </c>
      <c r="I73" s="115">
        <f>VLOOKUP($F73,[37]POS!$F:$DV,121,0)</f>
        <v>149.78169285714301</v>
      </c>
      <c r="J73" s="116">
        <f>VLOOKUP(F73,[37]POS!F:DW,122,0)</f>
        <v>44.495978571428601</v>
      </c>
      <c r="K73" s="116">
        <f>VLOOKUP(F73,[37]PO!G:I,3,0)</f>
        <v>203</v>
      </c>
      <c r="L73" s="116">
        <f>VLOOKUP(F73,[37]Sheet1!B:C,2,0)</f>
        <v>203</v>
      </c>
      <c r="M73" s="98">
        <v>568</v>
      </c>
      <c r="N73" s="98">
        <v>21</v>
      </c>
      <c r="O73" s="117" t="str">
        <f t="shared" si="3"/>
        <v/>
      </c>
      <c r="P73" s="117"/>
      <c r="Q73" s="118">
        <f t="shared" si="2"/>
        <v>365</v>
      </c>
    </row>
    <row r="74" spans="1:17" ht="12" customHeight="1">
      <c r="A74" s="114" t="s">
        <v>37</v>
      </c>
      <c r="B74" s="114" t="s">
        <v>1158</v>
      </c>
      <c r="C74" s="114" t="s">
        <v>47</v>
      </c>
      <c r="D74" s="114" t="s">
        <v>319</v>
      </c>
      <c r="E74" s="114" t="s">
        <v>149</v>
      </c>
      <c r="F74" s="114" t="s">
        <v>326</v>
      </c>
      <c r="G74" s="114" t="s">
        <v>1162</v>
      </c>
      <c r="H74" s="115">
        <f>VLOOKUP($F74,[37]POS!$F:$DV,120,0)</f>
        <v>742.857142857143</v>
      </c>
      <c r="I74" s="115">
        <f>VLOOKUP($F74,[37]POS!$F:$DV,121,0)</f>
        <v>571.80936428571397</v>
      </c>
      <c r="J74" s="116">
        <f>VLOOKUP(F74,[37]POS!F:DW,122,0)</f>
        <v>169.09507857142901</v>
      </c>
      <c r="K74" s="116">
        <f>VLOOKUP(F74,[37]PO!G:I,3,0)</f>
        <v>874</v>
      </c>
      <c r="L74" s="116">
        <f>VLOOKUP(F74,[37]Sheet1!B:C,2,0)</f>
        <v>601</v>
      </c>
      <c r="M74" s="98">
        <v>3</v>
      </c>
      <c r="N74" s="98">
        <v>148</v>
      </c>
      <c r="O74" s="117">
        <f t="shared" si="3"/>
        <v>598</v>
      </c>
      <c r="P74" s="117"/>
      <c r="Q74" s="118" t="str">
        <f t="shared" si="2"/>
        <v/>
      </c>
    </row>
    <row r="75" spans="1:17" ht="12" customHeight="1">
      <c r="A75" s="114" t="s">
        <v>37</v>
      </c>
      <c r="B75" s="114" t="s">
        <v>1158</v>
      </c>
      <c r="C75" s="114" t="s">
        <v>47</v>
      </c>
      <c r="D75" s="114" t="s">
        <v>319</v>
      </c>
      <c r="E75" s="114" t="s">
        <v>150</v>
      </c>
      <c r="F75" s="114" t="s">
        <v>328</v>
      </c>
      <c r="G75" s="114" t="s">
        <v>1162</v>
      </c>
      <c r="H75" s="115">
        <f>VLOOKUP($F75,[37]POS!$F:$DV,120,0)</f>
        <v>295.142857142857</v>
      </c>
      <c r="I75" s="115">
        <f>VLOOKUP($F75,[37]POS!$F:$DV,121,0)</f>
        <v>228.578928571429</v>
      </c>
      <c r="J75" s="116">
        <f>VLOOKUP(F75,[37]POS!F:DW,122,0)</f>
        <v>81.007499999999993</v>
      </c>
      <c r="K75" s="116">
        <f>VLOOKUP(F75,[37]PO!G:I,3,0)</f>
        <v>322</v>
      </c>
      <c r="L75" s="116">
        <f>VLOOKUP(F75,[37]Sheet1!B:C,2,0)</f>
        <v>259</v>
      </c>
      <c r="M75" s="98">
        <v>71</v>
      </c>
      <c r="N75" s="98">
        <v>54</v>
      </c>
      <c r="O75" s="117">
        <f t="shared" si="3"/>
        <v>188</v>
      </c>
      <c r="P75" s="117"/>
      <c r="Q75" s="118" t="str">
        <f t="shared" si="2"/>
        <v/>
      </c>
    </row>
    <row r="76" spans="1:17" ht="12" customHeight="1">
      <c r="A76" s="114" t="s">
        <v>37</v>
      </c>
      <c r="B76" s="114" t="s">
        <v>1158</v>
      </c>
      <c r="C76" s="114" t="s">
        <v>47</v>
      </c>
      <c r="D76" s="114" t="s">
        <v>234</v>
      </c>
      <c r="E76" s="114" t="s">
        <v>1171</v>
      </c>
      <c r="F76" s="114" t="s">
        <v>331</v>
      </c>
      <c r="G76" s="114" t="s">
        <v>1162</v>
      </c>
      <c r="H76" s="115">
        <f>VLOOKUP($F76,[37]POS!$F:$DV,120,0)</f>
        <v>381.142857142857</v>
      </c>
      <c r="I76" s="115">
        <f>VLOOKUP($F76,[37]POS!$F:$DV,121,0)</f>
        <v>373.017037571429</v>
      </c>
      <c r="J76" s="116">
        <f>VLOOKUP(F76,[37]POS!F:DW,122,0)</f>
        <v>84.269894714285698</v>
      </c>
      <c r="K76" s="116">
        <f>VLOOKUP(F76,[37]PO!G:I,3,0)</f>
        <v>405</v>
      </c>
      <c r="L76" s="116">
        <f>VLOOKUP(F76,[37]Sheet1!B:C,2,0)</f>
        <v>418</v>
      </c>
      <c r="M76" s="98">
        <v>153</v>
      </c>
      <c r="N76" s="98">
        <v>76</v>
      </c>
      <c r="O76" s="117">
        <f t="shared" si="3"/>
        <v>265</v>
      </c>
      <c r="P76" s="117"/>
      <c r="Q76" s="118" t="str">
        <f t="shared" si="2"/>
        <v/>
      </c>
    </row>
    <row r="77" spans="1:17" ht="12" customHeight="1">
      <c r="A77" s="114" t="s">
        <v>37</v>
      </c>
      <c r="B77" s="114" t="s">
        <v>1158</v>
      </c>
      <c r="C77" s="114" t="s">
        <v>47</v>
      </c>
      <c r="D77" s="114" t="s">
        <v>234</v>
      </c>
      <c r="E77" s="114" t="s">
        <v>309</v>
      </c>
      <c r="F77" s="114" t="s">
        <v>333</v>
      </c>
      <c r="G77" s="114" t="s">
        <v>1162</v>
      </c>
      <c r="H77" s="115">
        <f>VLOOKUP($F77,[37]POS!$F:$DV,120,0)</f>
        <v>396.28571428571399</v>
      </c>
      <c r="I77" s="115">
        <f>VLOOKUP($F77,[37]POS!$F:$DV,121,0)</f>
        <v>347.154857142857</v>
      </c>
      <c r="J77" s="116">
        <f>VLOOKUP(F77,[37]POS!F:DW,122,0)</f>
        <v>85.897714285714301</v>
      </c>
      <c r="K77" s="116">
        <f>VLOOKUP(F77,[37]PO!G:I,3,0)</f>
        <v>467</v>
      </c>
      <c r="L77" s="116">
        <f>VLOOKUP(F77,[37]Sheet1!B:C,2,0)</f>
        <v>366</v>
      </c>
      <c r="M77" s="98">
        <v>6</v>
      </c>
      <c r="N77" s="98">
        <v>83</v>
      </c>
      <c r="O77" s="117">
        <f t="shared" si="3"/>
        <v>360</v>
      </c>
      <c r="P77" s="117"/>
      <c r="Q77" s="118" t="str">
        <f t="shared" si="2"/>
        <v/>
      </c>
    </row>
    <row r="78" spans="1:17" ht="12" customHeight="1">
      <c r="A78" s="114" t="s">
        <v>37</v>
      </c>
      <c r="B78" s="114" t="s">
        <v>1158</v>
      </c>
      <c r="C78" s="114" t="s">
        <v>47</v>
      </c>
      <c r="D78" s="114" t="s">
        <v>234</v>
      </c>
      <c r="E78" s="114" t="s">
        <v>148</v>
      </c>
      <c r="F78" s="114" t="s">
        <v>335</v>
      </c>
      <c r="G78" s="114" t="s">
        <v>1160</v>
      </c>
      <c r="H78" s="115">
        <f>VLOOKUP($F78,[37]POS!$F:$DV,120,0)</f>
        <v>116.571428571429</v>
      </c>
      <c r="I78" s="115">
        <f>VLOOKUP($F78,[37]POS!$F:$DV,121,0)</f>
        <v>104.903925714286</v>
      </c>
      <c r="J78" s="116">
        <f>VLOOKUP(F78,[37]POS!F:DW,122,0)</f>
        <v>38.618211428571399</v>
      </c>
      <c r="K78" s="116">
        <f>VLOOKUP(F78,[37]PO!G:I,3,0)</f>
        <v>95</v>
      </c>
      <c r="L78" s="116">
        <f>VLOOKUP(F78,[37]Sheet1!B:C,2,0)</f>
        <v>153</v>
      </c>
      <c r="M78" s="98">
        <v>493</v>
      </c>
      <c r="N78" s="98">
        <v>0</v>
      </c>
      <c r="O78" s="117" t="str">
        <f t="shared" si="3"/>
        <v/>
      </c>
      <c r="P78" s="117"/>
      <c r="Q78" s="118">
        <f t="shared" si="2"/>
        <v>340</v>
      </c>
    </row>
    <row r="79" spans="1:17" ht="12" customHeight="1">
      <c r="A79" s="114" t="s">
        <v>37</v>
      </c>
      <c r="B79" s="114" t="s">
        <v>1158</v>
      </c>
      <c r="C79" s="114" t="s">
        <v>47</v>
      </c>
      <c r="D79" s="114" t="s">
        <v>234</v>
      </c>
      <c r="E79" s="114" t="s">
        <v>149</v>
      </c>
      <c r="F79" s="114" t="s">
        <v>337</v>
      </c>
      <c r="G79" s="114" t="s">
        <v>1160</v>
      </c>
      <c r="H79" s="115">
        <f>VLOOKUP($F79,[37]POS!$F:$DV,120,0)</f>
        <v>393.142857142857</v>
      </c>
      <c r="I79" s="115">
        <f>VLOOKUP($F79,[37]POS!$F:$DV,121,0)</f>
        <v>355.56338571428603</v>
      </c>
      <c r="J79" s="116">
        <f>VLOOKUP(F79,[37]POS!F:DW,122,0)</f>
        <v>101.991957142857</v>
      </c>
      <c r="K79" s="116">
        <f>VLOOKUP(F79,[37]PO!G:I,3,0)</f>
        <v>335</v>
      </c>
      <c r="L79" s="116">
        <f>VLOOKUP(F79,[37]Sheet1!B:C,2,0)</f>
        <v>439</v>
      </c>
      <c r="M79" s="98">
        <v>185</v>
      </c>
      <c r="N79" s="98">
        <v>27</v>
      </c>
      <c r="O79" s="117">
        <f t="shared" si="3"/>
        <v>254</v>
      </c>
      <c r="P79" s="117"/>
      <c r="Q79" s="118" t="str">
        <f t="shared" si="2"/>
        <v/>
      </c>
    </row>
    <row r="80" spans="1:17" ht="12" customHeight="1">
      <c r="A80" s="114" t="s">
        <v>37</v>
      </c>
      <c r="B80" s="114" t="s">
        <v>1158</v>
      </c>
      <c r="C80" s="114" t="s">
        <v>47</v>
      </c>
      <c r="D80" s="114" t="s">
        <v>234</v>
      </c>
      <c r="E80" s="114" t="s">
        <v>150</v>
      </c>
      <c r="F80" s="114" t="s">
        <v>339</v>
      </c>
      <c r="G80" s="114" t="s">
        <v>1162</v>
      </c>
      <c r="H80" s="115">
        <f>VLOOKUP($F80,[37]POS!$F:$DV,120,0)</f>
        <v>249.28571428571399</v>
      </c>
      <c r="I80" s="115">
        <f>VLOOKUP($F80,[37]POS!$F:$DV,121,0)</f>
        <v>256.37742857142899</v>
      </c>
      <c r="J80" s="116">
        <f>VLOOKUP(F80,[37]POS!F:DW,122,0)</f>
        <v>52.720285714285701</v>
      </c>
      <c r="K80" s="116">
        <f>VLOOKUP(F80,[37]PO!G:I,3,0)</f>
        <v>277</v>
      </c>
      <c r="L80" s="116">
        <f>VLOOKUP(F80,[37]Sheet1!B:C,2,0)</f>
        <v>274</v>
      </c>
      <c r="M80" s="98">
        <v>63</v>
      </c>
      <c r="N80" s="98">
        <v>54</v>
      </c>
      <c r="O80" s="117">
        <f t="shared" si="3"/>
        <v>211</v>
      </c>
      <c r="P80" s="117"/>
      <c r="Q80" s="118" t="str">
        <f t="shared" si="2"/>
        <v/>
      </c>
    </row>
    <row r="81" spans="1:17" ht="12" customHeight="1">
      <c r="A81" s="114" t="s">
        <v>37</v>
      </c>
      <c r="B81" s="114" t="s">
        <v>1158</v>
      </c>
      <c r="C81" s="114" t="s">
        <v>47</v>
      </c>
      <c r="D81" s="114" t="s">
        <v>342</v>
      </c>
      <c r="E81" s="114" t="s">
        <v>1171</v>
      </c>
      <c r="F81" s="114" t="s">
        <v>343</v>
      </c>
      <c r="G81" s="114" t="s">
        <v>1162</v>
      </c>
      <c r="H81" s="115">
        <f>VLOOKUP($F81,[37]POS!$F:$DV,120,0)</f>
        <v>287.57142857142901</v>
      </c>
      <c r="I81" s="115">
        <f>VLOOKUP($F81,[37]POS!$F:$DV,121,0)</f>
        <v>282.78169285714301</v>
      </c>
      <c r="J81" s="116">
        <f>VLOOKUP(F81,[37]POS!F:DW,122,0)</f>
        <v>55.210264285714302</v>
      </c>
      <c r="K81" s="116">
        <f>VLOOKUP(F81,[37]PO!G:I,3,0)</f>
        <v>345</v>
      </c>
      <c r="L81" s="116">
        <f>VLOOKUP(F81,[37]Sheet1!B:C,2,0)</f>
        <v>376</v>
      </c>
      <c r="M81" s="98">
        <v>148</v>
      </c>
      <c r="N81" s="98">
        <v>56</v>
      </c>
      <c r="O81" s="117">
        <f t="shared" si="3"/>
        <v>228</v>
      </c>
      <c r="P81" s="117"/>
      <c r="Q81" s="118" t="str">
        <f t="shared" si="2"/>
        <v/>
      </c>
    </row>
    <row r="82" spans="1:17" ht="12" customHeight="1">
      <c r="A82" s="114" t="s">
        <v>37</v>
      </c>
      <c r="B82" s="114" t="s">
        <v>1158</v>
      </c>
      <c r="C82" s="114" t="s">
        <v>47</v>
      </c>
      <c r="D82" s="114" t="s">
        <v>342</v>
      </c>
      <c r="E82" s="114" t="s">
        <v>309</v>
      </c>
      <c r="F82" s="114" t="s">
        <v>345</v>
      </c>
      <c r="G82" s="114" t="s">
        <v>1162</v>
      </c>
      <c r="H82" s="115">
        <f>VLOOKUP($F82,[37]POS!$F:$DV,120,0)</f>
        <v>264.28571428571399</v>
      </c>
      <c r="I82" s="115">
        <f>VLOOKUP($F82,[37]POS!$F:$DV,121,0)</f>
        <v>318.12927999999999</v>
      </c>
      <c r="J82" s="116">
        <f>VLOOKUP(F82,[37]POS!F:DW,122,0)</f>
        <v>78.557851428571396</v>
      </c>
      <c r="K82" s="116">
        <f>VLOOKUP(F82,[37]PO!G:I,3,0)</f>
        <v>318</v>
      </c>
      <c r="L82" s="116">
        <f>VLOOKUP(F82,[37]Sheet1!B:C,2,0)</f>
        <v>351</v>
      </c>
      <c r="M82" s="98">
        <v>114</v>
      </c>
      <c r="N82" s="98">
        <v>63</v>
      </c>
      <c r="O82" s="117">
        <f t="shared" si="3"/>
        <v>237</v>
      </c>
      <c r="P82" s="117"/>
      <c r="Q82" s="118" t="str">
        <f t="shared" si="2"/>
        <v/>
      </c>
    </row>
    <row r="83" spans="1:17" ht="12" customHeight="1">
      <c r="A83" s="114" t="s">
        <v>37</v>
      </c>
      <c r="B83" s="114" t="s">
        <v>1158</v>
      </c>
      <c r="C83" s="114" t="s">
        <v>47</v>
      </c>
      <c r="D83" s="114" t="s">
        <v>342</v>
      </c>
      <c r="E83" s="114" t="s">
        <v>148</v>
      </c>
      <c r="F83" s="114" t="s">
        <v>347</v>
      </c>
      <c r="G83" s="114" t="s">
        <v>1162</v>
      </c>
      <c r="H83" s="115">
        <f>VLOOKUP($F83,[37]POS!$F:$DV,120,0)</f>
        <v>197.28571428571399</v>
      </c>
      <c r="I83" s="115">
        <f>VLOOKUP($F83,[37]POS!$F:$DV,121,0)</f>
        <v>182.51106857142901</v>
      </c>
      <c r="J83" s="116">
        <f>VLOOKUP(F83,[37]POS!F:DW,122,0)</f>
        <v>47.511068571428602</v>
      </c>
      <c r="K83" s="116">
        <f>VLOOKUP(F83,[37]PO!G:I,3,0)</f>
        <v>230</v>
      </c>
      <c r="L83" s="116">
        <f>VLOOKUP(F83,[37]Sheet1!B:C,2,0)</f>
        <v>204</v>
      </c>
      <c r="M83" s="98">
        <v>243</v>
      </c>
      <c r="N83" s="98">
        <v>51</v>
      </c>
      <c r="O83" s="117" t="str">
        <f t="shared" si="3"/>
        <v/>
      </c>
      <c r="P83" s="117"/>
      <c r="Q83" s="118">
        <f t="shared" si="2"/>
        <v>39</v>
      </c>
    </row>
    <row r="84" spans="1:17" ht="12" customHeight="1">
      <c r="A84" s="114" t="s">
        <v>37</v>
      </c>
      <c r="B84" s="114" t="s">
        <v>1158</v>
      </c>
      <c r="C84" s="114" t="s">
        <v>47</v>
      </c>
      <c r="D84" s="114" t="s">
        <v>342</v>
      </c>
      <c r="E84" s="114" t="s">
        <v>1173</v>
      </c>
      <c r="F84" s="114" t="s">
        <v>349</v>
      </c>
      <c r="G84" s="114" t="s">
        <v>1162</v>
      </c>
      <c r="H84" s="115">
        <f>VLOOKUP($F84,[37]POS!$F:$DV,120,0)</f>
        <v>390.42857142857099</v>
      </c>
      <c r="I84" s="115">
        <f>VLOOKUP($F84,[37]POS!$F:$DV,121,0)</f>
        <v>313.59910000000002</v>
      </c>
      <c r="J84" s="116">
        <f>VLOOKUP(F84,[37]POS!F:DW,122,0)</f>
        <v>89.027671428571395</v>
      </c>
      <c r="K84" s="116">
        <f>VLOOKUP(F84,[37]PO!G:I,3,0)</f>
        <v>318</v>
      </c>
      <c r="L84" s="116">
        <f>VLOOKUP(F84,[37]Sheet1!B:C,2,0)</f>
        <v>357</v>
      </c>
      <c r="M84" s="98">
        <v>260</v>
      </c>
      <c r="N84" s="98">
        <v>66</v>
      </c>
      <c r="O84" s="117">
        <f t="shared" si="3"/>
        <v>97</v>
      </c>
      <c r="P84" s="117"/>
      <c r="Q84" s="118" t="str">
        <f t="shared" si="2"/>
        <v/>
      </c>
    </row>
    <row r="85" spans="1:17" ht="12" customHeight="1">
      <c r="A85" s="114" t="s">
        <v>37</v>
      </c>
      <c r="B85" s="114" t="s">
        <v>1158</v>
      </c>
      <c r="C85" s="114" t="s">
        <v>47</v>
      </c>
      <c r="D85" s="114" t="s">
        <v>354</v>
      </c>
      <c r="E85" s="114" t="s">
        <v>1171</v>
      </c>
      <c r="F85" s="114" t="s">
        <v>355</v>
      </c>
      <c r="G85" s="114" t="s">
        <v>1162</v>
      </c>
      <c r="H85" s="115">
        <f>VLOOKUP($F85,[37]POS!$F:$DV,120,0)</f>
        <v>528</v>
      </c>
      <c r="I85" s="115">
        <f>VLOOKUP($F85,[37]POS!$F:$DV,121,0)</f>
        <v>539.25855999999999</v>
      </c>
      <c r="J85" s="116">
        <f>VLOOKUP(F85,[37]POS!F:DW,122,0)</f>
        <v>162.144274285714</v>
      </c>
      <c r="K85" s="116">
        <f>VLOOKUP(F85,[37]PO!G:I,3,0)</f>
        <v>527</v>
      </c>
      <c r="L85" s="116">
        <f>VLOOKUP(F85,[37]Sheet1!B:C,2,0)</f>
        <v>719</v>
      </c>
      <c r="M85" s="98">
        <v>540</v>
      </c>
      <c r="N85" s="98">
        <v>0</v>
      </c>
      <c r="O85" s="117">
        <f t="shared" si="3"/>
        <v>179</v>
      </c>
      <c r="P85" s="117"/>
      <c r="Q85" s="118" t="str">
        <f t="shared" si="2"/>
        <v/>
      </c>
    </row>
    <row r="86" spans="1:17" ht="12" customHeight="1">
      <c r="A86" s="114" t="s">
        <v>37</v>
      </c>
      <c r="B86" s="114" t="s">
        <v>1158</v>
      </c>
      <c r="C86" s="114" t="s">
        <v>47</v>
      </c>
      <c r="D86" s="114" t="s">
        <v>354</v>
      </c>
      <c r="E86" s="114" t="s">
        <v>309</v>
      </c>
      <c r="F86" s="114" t="s">
        <v>357</v>
      </c>
      <c r="G86" s="114" t="s">
        <v>1162</v>
      </c>
      <c r="H86" s="115">
        <f>VLOOKUP($F86,[37]POS!$F:$DV,120,0)</f>
        <v>185.142857142857</v>
      </c>
      <c r="I86" s="115">
        <f>VLOOKUP($F86,[37]POS!$F:$DV,121,0)</f>
        <v>136.78169285714301</v>
      </c>
      <c r="J86" s="116">
        <f>VLOOKUP(F86,[37]POS!F:DW,122,0)</f>
        <v>50.495978571428601</v>
      </c>
      <c r="K86" s="116">
        <f>VLOOKUP(F86,[37]PO!G:I,3,0)</f>
        <v>178</v>
      </c>
      <c r="L86" s="116">
        <f>VLOOKUP(F86,[37]Sheet1!B:C,2,0)</f>
        <v>204</v>
      </c>
      <c r="M86" s="98">
        <v>217</v>
      </c>
      <c r="N86" s="98">
        <v>2</v>
      </c>
      <c r="O86" s="117" t="str">
        <f t="shared" si="3"/>
        <v/>
      </c>
      <c r="P86" s="117"/>
      <c r="Q86" s="118">
        <f t="shared" si="2"/>
        <v>13</v>
      </c>
    </row>
    <row r="87" spans="1:17" ht="12" customHeight="1">
      <c r="A87" s="114" t="s">
        <v>37</v>
      </c>
      <c r="B87" s="114" t="s">
        <v>1158</v>
      </c>
      <c r="C87" s="114" t="s">
        <v>47</v>
      </c>
      <c r="D87" s="114" t="s">
        <v>354</v>
      </c>
      <c r="E87" s="114" t="s">
        <v>148</v>
      </c>
      <c r="F87" s="114" t="s">
        <v>359</v>
      </c>
      <c r="G87" s="114" t="s">
        <v>1160</v>
      </c>
      <c r="H87" s="115">
        <f>VLOOKUP($F87,[37]POS!$F:$DV,120,0)</f>
        <v>365.71428571428601</v>
      </c>
      <c r="I87" s="115">
        <f>VLOOKUP($F87,[37]POS!$F:$DV,121,0)</f>
        <v>308.38169285714298</v>
      </c>
      <c r="J87" s="116">
        <f>VLOOKUP(F87,[37]POS!F:DW,122,0)</f>
        <v>73.0102642857143</v>
      </c>
      <c r="K87" s="116">
        <f>VLOOKUP(F87,[37]PO!G:I,3,0)</f>
        <v>214</v>
      </c>
      <c r="L87" s="116">
        <f>VLOOKUP(F87,[37]Sheet1!B:C,2,0)</f>
        <v>377</v>
      </c>
      <c r="M87" s="98">
        <v>410</v>
      </c>
      <c r="N87" s="98">
        <v>0</v>
      </c>
      <c r="O87" s="117" t="str">
        <f t="shared" si="3"/>
        <v/>
      </c>
      <c r="P87" s="117"/>
      <c r="Q87" s="118">
        <f t="shared" si="2"/>
        <v>33</v>
      </c>
    </row>
    <row r="88" spans="1:17" ht="12" customHeight="1">
      <c r="A88" s="114" t="s">
        <v>37</v>
      </c>
      <c r="B88" s="114" t="s">
        <v>1158</v>
      </c>
      <c r="C88" s="114" t="s">
        <v>47</v>
      </c>
      <c r="D88" s="114" t="s">
        <v>354</v>
      </c>
      <c r="E88" s="114" t="s">
        <v>149</v>
      </c>
      <c r="F88" s="114" t="s">
        <v>361</v>
      </c>
      <c r="G88" s="114" t="s">
        <v>1162</v>
      </c>
      <c r="H88" s="115">
        <f>VLOOKUP($F88,[37]POS!$F:$DV,120,0)</f>
        <v>692.57142857142799</v>
      </c>
      <c r="I88" s="115">
        <f>VLOOKUP($F88,[37]POS!$F:$DV,121,0)</f>
        <v>675.40257142857104</v>
      </c>
      <c r="J88" s="116">
        <f>VLOOKUP(F88,[37]POS!F:DW,122,0)</f>
        <v>199.688285714286</v>
      </c>
      <c r="K88" s="116">
        <f>VLOOKUP(F88,[37]PO!G:I,3,0)</f>
        <v>533</v>
      </c>
      <c r="L88" s="116">
        <f>VLOOKUP(F88,[37]Sheet1!B:C,2,0)</f>
        <v>729</v>
      </c>
      <c r="M88" s="98">
        <v>74</v>
      </c>
      <c r="N88" s="98">
        <v>1</v>
      </c>
      <c r="O88" s="117">
        <f t="shared" si="3"/>
        <v>655</v>
      </c>
      <c r="P88" s="117"/>
      <c r="Q88" s="118" t="str">
        <f t="shared" si="2"/>
        <v/>
      </c>
    </row>
    <row r="89" spans="1:17" ht="12" customHeight="1">
      <c r="A89" s="114" t="s">
        <v>37</v>
      </c>
      <c r="B89" s="114" t="s">
        <v>1158</v>
      </c>
      <c r="C89" s="114" t="s">
        <v>47</v>
      </c>
      <c r="D89" s="114" t="s">
        <v>258</v>
      </c>
      <c r="E89" s="114" t="s">
        <v>1172</v>
      </c>
      <c r="F89" s="114" t="s">
        <v>260</v>
      </c>
      <c r="G89" s="114" t="s">
        <v>1174</v>
      </c>
      <c r="H89" s="115">
        <f>VLOOKUP($F89,[37]POS!$F:$DV,120,0)</f>
        <v>232</v>
      </c>
      <c r="I89" s="115">
        <f>VLOOKUP($F89,[37]POS!$F:$DV,121,0)</f>
        <v>364.58342857142901</v>
      </c>
      <c r="J89" s="116">
        <f>VLOOKUP(F89,[37]POS!F:DW,122,0)</f>
        <v>87.897714285714301</v>
      </c>
      <c r="K89" s="116">
        <f>VLOOKUP(F89,[37]PO!G:I,3,0)</f>
        <v>237</v>
      </c>
      <c r="L89" s="116">
        <f>VLOOKUP(F89,[37]Sheet1!B:C,2,0)</f>
        <v>462</v>
      </c>
      <c r="M89" s="98">
        <v>598</v>
      </c>
      <c r="N89" s="98">
        <v>1</v>
      </c>
      <c r="O89" s="117" t="str">
        <f t="shared" si="3"/>
        <v/>
      </c>
      <c r="P89" s="117"/>
      <c r="Q89" s="118">
        <f t="shared" si="2"/>
        <v>136</v>
      </c>
    </row>
    <row r="90" spans="1:17" ht="12" customHeight="1">
      <c r="A90" s="114" t="s">
        <v>37</v>
      </c>
      <c r="B90" s="114" t="s">
        <v>1158</v>
      </c>
      <c r="C90" s="114" t="s">
        <v>47</v>
      </c>
      <c r="D90" s="114" t="s">
        <v>258</v>
      </c>
      <c r="E90" s="114" t="s">
        <v>1175</v>
      </c>
      <c r="F90" s="114" t="s">
        <v>264</v>
      </c>
      <c r="G90" s="114" t="s">
        <v>1174</v>
      </c>
      <c r="H90" s="115">
        <f>VLOOKUP($F90,[37]POS!$F:$DV,120,0)</f>
        <v>141.28571428571399</v>
      </c>
      <c r="I90" s="115">
        <f>VLOOKUP($F90,[37]POS!$F:$DV,121,0)</f>
        <v>254.2950027</v>
      </c>
      <c r="J90" s="116">
        <f>VLOOKUP(F90,[37]POS!F:DW,122,0)</f>
        <v>48.192145557142901</v>
      </c>
      <c r="K90" s="116">
        <f>VLOOKUP(F90,[37]PO!G:I,3,0)</f>
        <v>146</v>
      </c>
      <c r="L90" s="116">
        <f>VLOOKUP(F90,[37]Sheet1!B:C,2,0)</f>
        <v>330</v>
      </c>
      <c r="M90" s="98">
        <v>304</v>
      </c>
      <c r="N90" s="98">
        <v>2</v>
      </c>
      <c r="O90" s="117">
        <f t="shared" si="3"/>
        <v>26</v>
      </c>
      <c r="P90" s="117"/>
      <c r="Q90" s="118" t="str">
        <f t="shared" si="2"/>
        <v/>
      </c>
    </row>
    <row r="91" spans="1:17" ht="12" customHeight="1">
      <c r="A91" s="114" t="s">
        <v>37</v>
      </c>
      <c r="B91" s="114" t="s">
        <v>1158</v>
      </c>
      <c r="C91" s="114" t="s">
        <v>47</v>
      </c>
      <c r="D91" s="114" t="s">
        <v>266</v>
      </c>
      <c r="E91" s="114" t="s">
        <v>1172</v>
      </c>
      <c r="F91" s="114" t="s">
        <v>268</v>
      </c>
      <c r="G91" s="114" t="s">
        <v>1174</v>
      </c>
      <c r="H91" s="115">
        <f>VLOOKUP($F91,[37]POS!$F:$DV,120,0)</f>
        <v>77.571428571428598</v>
      </c>
      <c r="I91" s="115">
        <f>VLOOKUP($F91,[37]POS!$F:$DV,121,0)</f>
        <v>196.56878571428601</v>
      </c>
      <c r="J91" s="116">
        <f>VLOOKUP(F91,[37]POS!F:DW,122,0)</f>
        <v>46.654499999999999</v>
      </c>
      <c r="K91" s="116">
        <f>VLOOKUP(F91,[37]PO!G:I,3,0)</f>
        <v>84</v>
      </c>
      <c r="L91" s="116">
        <f>VLOOKUP(F91,[37]Sheet1!B:C,2,0)</f>
        <v>244</v>
      </c>
      <c r="M91" s="98">
        <v>448</v>
      </c>
      <c r="N91" s="98">
        <v>1</v>
      </c>
      <c r="O91" s="117" t="str">
        <f t="shared" si="3"/>
        <v/>
      </c>
      <c r="P91" s="117"/>
      <c r="Q91" s="118">
        <f t="shared" si="2"/>
        <v>204</v>
      </c>
    </row>
    <row r="92" spans="1:17" ht="12" customHeight="1">
      <c r="A92" s="114" t="s">
        <v>37</v>
      </c>
      <c r="B92" s="114" t="s">
        <v>1158</v>
      </c>
      <c r="C92" s="114" t="s">
        <v>47</v>
      </c>
      <c r="D92" s="114" t="s">
        <v>266</v>
      </c>
      <c r="E92" s="114" t="s">
        <v>1175</v>
      </c>
      <c r="F92" s="114" t="s">
        <v>272</v>
      </c>
      <c r="G92" s="114" t="s">
        <v>1174</v>
      </c>
      <c r="H92" s="115">
        <f>VLOOKUP($F92,[37]POS!$F:$DV,120,0)</f>
        <v>49.714285714285701</v>
      </c>
      <c r="I92" s="115">
        <f>VLOOKUP($F92,[37]POS!$F:$DV,121,0)</f>
        <v>122.625354285714</v>
      </c>
      <c r="J92" s="116">
        <f>VLOOKUP(F92,[37]POS!F:DW,122,0)</f>
        <v>40.796782857142901</v>
      </c>
      <c r="K92" s="116">
        <f>VLOOKUP(F92,[37]PO!G:I,3,0)</f>
        <v>53</v>
      </c>
      <c r="L92" s="116">
        <f>VLOOKUP(F92,[37]Sheet1!B:C,2,0)</f>
        <v>148</v>
      </c>
      <c r="M92" s="98">
        <v>188</v>
      </c>
      <c r="N92" s="98">
        <v>0</v>
      </c>
      <c r="O92" s="117" t="str">
        <f t="shared" si="3"/>
        <v/>
      </c>
      <c r="P92" s="117"/>
      <c r="Q92" s="118">
        <f t="shared" si="2"/>
        <v>40</v>
      </c>
    </row>
    <row r="93" spans="1:17" ht="12" customHeight="1">
      <c r="A93" s="114" t="s">
        <v>37</v>
      </c>
      <c r="B93" s="114" t="s">
        <v>1158</v>
      </c>
      <c r="C93" s="114" t="s">
        <v>47</v>
      </c>
      <c r="D93" s="114" t="s">
        <v>274</v>
      </c>
      <c r="E93" s="114" t="s">
        <v>1172</v>
      </c>
      <c r="F93" s="114" t="s">
        <v>276</v>
      </c>
      <c r="G93" s="114" t="s">
        <v>1174</v>
      </c>
      <c r="H93" s="115">
        <f>VLOOKUP($F93,[37]POS!$F:$DV,120,0)</f>
        <v>106.428571428571</v>
      </c>
      <c r="I93" s="115">
        <f>VLOOKUP($F93,[37]POS!$F:$DV,121,0)</f>
        <v>210.49171428571401</v>
      </c>
      <c r="J93" s="116">
        <f>VLOOKUP(F93,[37]POS!F:DW,122,0)</f>
        <v>50.034571428571397</v>
      </c>
      <c r="K93" s="116">
        <f>VLOOKUP(F93,[37]PO!G:I,3,0)</f>
        <v>116</v>
      </c>
      <c r="L93" s="116">
        <f>VLOOKUP(F93,[37]Sheet1!B:C,2,0)</f>
        <v>246</v>
      </c>
      <c r="M93" s="98">
        <v>450</v>
      </c>
      <c r="N93" s="98">
        <v>0</v>
      </c>
      <c r="O93" s="117" t="str">
        <f t="shared" si="3"/>
        <v/>
      </c>
      <c r="P93" s="117"/>
      <c r="Q93" s="118">
        <f t="shared" si="2"/>
        <v>204</v>
      </c>
    </row>
    <row r="94" spans="1:17" ht="12" customHeight="1">
      <c r="A94" s="114" t="s">
        <v>37</v>
      </c>
      <c r="B94" s="114" t="s">
        <v>1158</v>
      </c>
      <c r="C94" s="114" t="s">
        <v>47</v>
      </c>
      <c r="D94" s="114" t="s">
        <v>274</v>
      </c>
      <c r="E94" s="114" t="s">
        <v>1175</v>
      </c>
      <c r="F94" s="114" t="s">
        <v>280</v>
      </c>
      <c r="G94" s="114" t="s">
        <v>1174</v>
      </c>
      <c r="H94" s="115">
        <f>VLOOKUP($F94,[37]POS!$F:$DV,120,0)</f>
        <v>68.714285714285694</v>
      </c>
      <c r="I94" s="115">
        <f>VLOOKUP($F94,[37]POS!$F:$DV,121,0)</f>
        <v>174.768785714286</v>
      </c>
      <c r="J94" s="116">
        <f>VLOOKUP(F94,[37]POS!F:DW,122,0)</f>
        <v>43.025928571428601</v>
      </c>
      <c r="K94" s="116">
        <f>VLOOKUP(F94,[37]PO!G:I,3,0)</f>
        <v>69</v>
      </c>
      <c r="L94" s="116">
        <f>VLOOKUP(F94,[37]Sheet1!B:C,2,0)</f>
        <v>210</v>
      </c>
      <c r="M94" s="98">
        <v>200</v>
      </c>
      <c r="N94" s="98">
        <v>0</v>
      </c>
      <c r="O94" s="117">
        <f t="shared" si="3"/>
        <v>10</v>
      </c>
      <c r="P94" s="117"/>
      <c r="Q94" s="118" t="str">
        <f t="shared" si="2"/>
        <v/>
      </c>
    </row>
    <row r="95" spans="1:17">
      <c r="F95" s="94" t="s">
        <v>1176</v>
      </c>
      <c r="H95" s="118">
        <f t="shared" ref="H95:M95" si="4">SUM(H2:H94)</f>
        <v>39853.142857142899</v>
      </c>
      <c r="I95" s="118">
        <f t="shared" si="4"/>
        <v>34756.883168371402</v>
      </c>
      <c r="J95" s="118">
        <f t="shared" si="4"/>
        <v>8684.4208612285693</v>
      </c>
      <c r="K95" s="118">
        <f t="shared" si="4"/>
        <v>39118</v>
      </c>
      <c r="L95" s="118">
        <f t="shared" si="4"/>
        <v>38852</v>
      </c>
      <c r="M95" s="118">
        <f t="shared" si="4"/>
        <v>23485</v>
      </c>
      <c r="N95" s="118">
        <f t="shared" ref="N95:Q95" si="5">SUM(N2:N94)</f>
        <v>6072</v>
      </c>
      <c r="O95" s="118">
        <f t="shared" si="5"/>
        <v>20899</v>
      </c>
      <c r="P95" s="118">
        <f t="shared" si="5"/>
        <v>0</v>
      </c>
      <c r="Q95" s="118">
        <f t="shared" si="5"/>
        <v>5145</v>
      </c>
    </row>
    <row r="96" spans="1:17" ht="15.75">
      <c r="F96" s="94" t="s">
        <v>1176</v>
      </c>
      <c r="I96" s="119">
        <f>I95/H95</f>
        <v>0.87212402025507996</v>
      </c>
      <c r="J96" s="119"/>
      <c r="K96" s="119"/>
      <c r="L96" s="119"/>
      <c r="M96" s="119"/>
      <c r="N96" s="119"/>
    </row>
  </sheetData>
  <autoFilter ref="A1:R96"/>
  <phoneticPr fontId="173" type="noConversion"/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opLeftCell="A64" workbookViewId="0">
      <selection activeCell="J97" sqref="J97"/>
    </sheetView>
  </sheetViews>
  <sheetFormatPr defaultColWidth="9" defaultRowHeight="14.25"/>
  <cols>
    <col min="1" max="1" width="29" customWidth="1"/>
    <col min="2" max="4" width="9.125" customWidth="1"/>
    <col min="5" max="5" width="12.125" customWidth="1"/>
    <col min="6" max="6" width="16" customWidth="1"/>
    <col min="7" max="7" width="15.375" customWidth="1"/>
    <col min="8" max="8" width="9" hidden="1" customWidth="1"/>
    <col min="10" max="10" width="12.125" customWidth="1"/>
    <col min="11" max="11" width="11.625" customWidth="1"/>
    <col min="13" max="13" width="9.375" customWidth="1"/>
    <col min="14" max="14" width="27.875" customWidth="1"/>
    <col min="15" max="15" width="9.875" customWidth="1"/>
  </cols>
  <sheetData>
    <row r="1" spans="1:14" ht="15.75">
      <c r="A1" s="1083" t="s">
        <v>1177</v>
      </c>
      <c r="B1" s="1083"/>
      <c r="C1" s="1083"/>
      <c r="D1" s="1083"/>
      <c r="E1" s="1083"/>
      <c r="F1" s="1083"/>
      <c r="G1" s="1083"/>
      <c r="H1" s="1084" t="s">
        <v>1178</v>
      </c>
      <c r="I1" s="1084"/>
      <c r="J1" s="1084"/>
      <c r="K1" s="1085"/>
    </row>
    <row r="2" spans="1:14" ht="47.25" customHeight="1">
      <c r="A2" s="102" t="s">
        <v>87</v>
      </c>
      <c r="B2" s="103" t="s">
        <v>1047</v>
      </c>
      <c r="C2" s="102" t="s">
        <v>1179</v>
      </c>
      <c r="D2" s="102" t="s">
        <v>1180</v>
      </c>
      <c r="E2" s="103" t="s">
        <v>1181</v>
      </c>
      <c r="F2" s="102" t="s">
        <v>1182</v>
      </c>
      <c r="G2" s="102" t="s">
        <v>1183</v>
      </c>
      <c r="H2" s="104" t="s">
        <v>1015</v>
      </c>
      <c r="I2" s="812" t="s">
        <v>1184</v>
      </c>
      <c r="J2" s="104" t="s">
        <v>1185</v>
      </c>
      <c r="K2" s="105" t="s">
        <v>1186</v>
      </c>
    </row>
    <row r="3" spans="1:14">
      <c r="A3" s="106" t="s">
        <v>1158</v>
      </c>
      <c r="B3" s="106" t="s">
        <v>252</v>
      </c>
      <c r="C3" s="106" t="s">
        <v>251</v>
      </c>
      <c r="D3" s="106" t="s">
        <v>1159</v>
      </c>
      <c r="E3" s="106">
        <v>166</v>
      </c>
      <c r="F3" s="106">
        <v>248</v>
      </c>
      <c r="G3" s="106">
        <v>67</v>
      </c>
      <c r="H3" s="106" t="s">
        <v>1187</v>
      </c>
      <c r="I3" s="106">
        <v>0</v>
      </c>
      <c r="J3" s="106">
        <v>67</v>
      </c>
      <c r="K3" s="107">
        <v>18.64</v>
      </c>
      <c r="M3" t="s">
        <v>1015</v>
      </c>
      <c r="N3" t="s">
        <v>1188</v>
      </c>
    </row>
    <row r="4" spans="1:14">
      <c r="A4" s="106" t="s">
        <v>1158</v>
      </c>
      <c r="B4" s="106" t="s">
        <v>253</v>
      </c>
      <c r="C4" s="106" t="s">
        <v>251</v>
      </c>
      <c r="D4" s="106" t="s">
        <v>1161</v>
      </c>
      <c r="E4" s="106">
        <v>249</v>
      </c>
      <c r="F4" s="106">
        <v>269</v>
      </c>
      <c r="G4" s="106">
        <v>16</v>
      </c>
      <c r="H4" s="106" t="s">
        <v>1189</v>
      </c>
      <c r="I4" s="106">
        <v>0</v>
      </c>
      <c r="J4" s="106">
        <v>16</v>
      </c>
      <c r="K4" s="107">
        <v>22.59</v>
      </c>
      <c r="M4" s="108" t="s">
        <v>1190</v>
      </c>
      <c r="N4">
        <v>2088</v>
      </c>
    </row>
    <row r="5" spans="1:14">
      <c r="A5" s="106" t="s">
        <v>1158</v>
      </c>
      <c r="B5" s="106" t="s">
        <v>254</v>
      </c>
      <c r="C5" s="106" t="s">
        <v>251</v>
      </c>
      <c r="D5" s="106" t="s">
        <v>1163</v>
      </c>
      <c r="E5" s="106">
        <v>462</v>
      </c>
      <c r="F5" s="106">
        <v>1099</v>
      </c>
      <c r="G5" s="106">
        <v>616</v>
      </c>
      <c r="H5" s="106" t="s">
        <v>1191</v>
      </c>
      <c r="I5" s="106">
        <v>0</v>
      </c>
      <c r="J5" s="106">
        <v>616</v>
      </c>
      <c r="K5" s="107">
        <v>25.41</v>
      </c>
      <c r="M5" s="108" t="s">
        <v>1187</v>
      </c>
      <c r="N5">
        <v>7076</v>
      </c>
    </row>
    <row r="6" spans="1:14">
      <c r="A6" s="106" t="s">
        <v>1158</v>
      </c>
      <c r="B6" s="106" t="s">
        <v>255</v>
      </c>
      <c r="C6" s="106" t="s">
        <v>251</v>
      </c>
      <c r="D6" s="106" t="s">
        <v>1164</v>
      </c>
      <c r="E6" s="106">
        <v>4</v>
      </c>
      <c r="F6" s="106">
        <v>1395</v>
      </c>
      <c r="G6" s="106">
        <v>961</v>
      </c>
      <c r="H6" s="106" t="s">
        <v>1192</v>
      </c>
      <c r="I6" s="106">
        <v>0</v>
      </c>
      <c r="J6" s="106">
        <v>961</v>
      </c>
      <c r="K6" s="107">
        <v>27.84</v>
      </c>
      <c r="M6" s="108" t="s">
        <v>1191</v>
      </c>
      <c r="N6">
        <v>15721</v>
      </c>
    </row>
    <row r="7" spans="1:14">
      <c r="A7" s="106" t="s">
        <v>1158</v>
      </c>
      <c r="B7" s="106" t="s">
        <v>256</v>
      </c>
      <c r="C7" s="106" t="s">
        <v>251</v>
      </c>
      <c r="D7" s="106" t="s">
        <v>1165</v>
      </c>
      <c r="E7" s="106">
        <v>237</v>
      </c>
      <c r="F7" s="106">
        <v>252</v>
      </c>
      <c r="G7" s="106">
        <v>8</v>
      </c>
      <c r="H7" s="106" t="s">
        <v>1193</v>
      </c>
      <c r="I7" s="106">
        <v>0</v>
      </c>
      <c r="J7" s="106">
        <v>8</v>
      </c>
      <c r="K7" s="107">
        <v>31.06</v>
      </c>
      <c r="M7" s="108" t="s">
        <v>1192</v>
      </c>
      <c r="N7">
        <v>8774</v>
      </c>
    </row>
    <row r="8" spans="1:14">
      <c r="A8" s="106" t="s">
        <v>1158</v>
      </c>
      <c r="B8" s="106" t="s">
        <v>259</v>
      </c>
      <c r="C8" s="106" t="s">
        <v>258</v>
      </c>
      <c r="D8" s="106" t="s">
        <v>1159</v>
      </c>
      <c r="E8" s="106">
        <v>200</v>
      </c>
      <c r="F8" s="106">
        <v>1853</v>
      </c>
      <c r="G8" s="106">
        <v>1323</v>
      </c>
      <c r="H8" s="106" t="s">
        <v>1187</v>
      </c>
      <c r="I8" s="106">
        <v>448</v>
      </c>
      <c r="J8" s="106">
        <v>1771</v>
      </c>
      <c r="K8" s="107">
        <v>21.13</v>
      </c>
      <c r="M8" s="108" t="s">
        <v>1189</v>
      </c>
      <c r="N8">
        <v>4111</v>
      </c>
    </row>
    <row r="9" spans="1:14">
      <c r="A9" s="106" t="s">
        <v>1158</v>
      </c>
      <c r="B9" s="106" t="s">
        <v>262</v>
      </c>
      <c r="C9" s="106" t="s">
        <v>258</v>
      </c>
      <c r="D9" s="106" t="s">
        <v>1163</v>
      </c>
      <c r="E9" s="106">
        <v>436</v>
      </c>
      <c r="F9" s="106">
        <v>3272</v>
      </c>
      <c r="G9" s="106">
        <v>2260</v>
      </c>
      <c r="H9" s="106" t="s">
        <v>1191</v>
      </c>
      <c r="I9" s="106">
        <v>1256</v>
      </c>
      <c r="J9" s="106">
        <v>3516</v>
      </c>
      <c r="K9" s="107">
        <v>28.81</v>
      </c>
      <c r="M9" s="108" t="s">
        <v>1193</v>
      </c>
      <c r="N9">
        <v>1877</v>
      </c>
    </row>
    <row r="10" spans="1:14">
      <c r="A10" s="106" t="s">
        <v>1158</v>
      </c>
      <c r="B10" s="106" t="s">
        <v>263</v>
      </c>
      <c r="C10" s="106" t="s">
        <v>258</v>
      </c>
      <c r="D10" s="106" t="s">
        <v>1164</v>
      </c>
      <c r="E10" s="106">
        <v>184</v>
      </c>
      <c r="F10" s="106">
        <v>3559</v>
      </c>
      <c r="G10" s="106">
        <v>2562</v>
      </c>
      <c r="H10" s="106" t="s">
        <v>1192</v>
      </c>
      <c r="I10" s="106">
        <v>1000</v>
      </c>
      <c r="J10" s="106">
        <v>3562</v>
      </c>
      <c r="K10" s="107">
        <v>32.47</v>
      </c>
      <c r="M10" s="108" t="s">
        <v>1194</v>
      </c>
      <c r="N10">
        <v>39647</v>
      </c>
    </row>
    <row r="11" spans="1:14">
      <c r="A11" s="106" t="s">
        <v>1158</v>
      </c>
      <c r="B11" s="106" t="s">
        <v>260</v>
      </c>
      <c r="C11" s="106" t="s">
        <v>258</v>
      </c>
      <c r="D11" s="106" t="s">
        <v>1172</v>
      </c>
      <c r="E11" s="106">
        <v>671</v>
      </c>
      <c r="F11" s="106">
        <v>1345</v>
      </c>
      <c r="G11" s="106">
        <v>624</v>
      </c>
      <c r="H11" s="106" t="s">
        <v>1189</v>
      </c>
      <c r="I11" s="106">
        <v>176</v>
      </c>
      <c r="J11" s="106">
        <v>800</v>
      </c>
      <c r="K11" s="107">
        <v>25.75</v>
      </c>
    </row>
    <row r="12" spans="1:14">
      <c r="A12" s="106" t="s">
        <v>1158</v>
      </c>
      <c r="B12" s="106" t="s">
        <v>264</v>
      </c>
      <c r="C12" s="106" t="s">
        <v>258</v>
      </c>
      <c r="D12" s="106" t="s">
        <v>1175</v>
      </c>
      <c r="E12" s="106">
        <v>370</v>
      </c>
      <c r="F12" s="106">
        <v>614</v>
      </c>
      <c r="G12" s="106">
        <v>246</v>
      </c>
      <c r="H12" s="106" t="s">
        <v>1193</v>
      </c>
      <c r="I12" s="106">
        <v>88</v>
      </c>
      <c r="J12" s="106">
        <v>334</v>
      </c>
      <c r="K12" s="107">
        <v>34</v>
      </c>
    </row>
    <row r="13" spans="1:14">
      <c r="A13" s="106" t="s">
        <v>1158</v>
      </c>
      <c r="B13" s="106" t="s">
        <v>299</v>
      </c>
      <c r="C13" s="106" t="s">
        <v>234</v>
      </c>
      <c r="D13" s="106" t="s">
        <v>1159</v>
      </c>
      <c r="E13" s="106">
        <v>388</v>
      </c>
      <c r="F13" s="106">
        <v>727</v>
      </c>
      <c r="G13" s="106">
        <v>260</v>
      </c>
      <c r="H13" s="106" t="s">
        <v>1187</v>
      </c>
      <c r="I13" s="106">
        <v>0</v>
      </c>
      <c r="J13" s="106">
        <v>260</v>
      </c>
      <c r="K13" s="107">
        <v>18.64</v>
      </c>
      <c r="M13" t="s">
        <v>1015</v>
      </c>
      <c r="N13" t="s">
        <v>1195</v>
      </c>
    </row>
    <row r="14" spans="1:14">
      <c r="A14" s="106" t="s">
        <v>1158</v>
      </c>
      <c r="B14" s="106" t="s">
        <v>300</v>
      </c>
      <c r="C14" s="106" t="s">
        <v>234</v>
      </c>
      <c r="D14" s="106" t="s">
        <v>1161</v>
      </c>
      <c r="E14" s="106">
        <v>546</v>
      </c>
      <c r="F14" s="106">
        <v>950</v>
      </c>
      <c r="G14" s="106">
        <v>337</v>
      </c>
      <c r="H14" s="106" t="s">
        <v>1189</v>
      </c>
      <c r="I14" s="106">
        <v>0</v>
      </c>
      <c r="J14" s="106">
        <v>337</v>
      </c>
      <c r="K14" s="107">
        <v>22.27</v>
      </c>
      <c r="M14" s="108" t="s">
        <v>1190</v>
      </c>
      <c r="N14">
        <v>2400</v>
      </c>
    </row>
    <row r="15" spans="1:14">
      <c r="A15" s="106" t="s">
        <v>1158</v>
      </c>
      <c r="B15" s="106" t="s">
        <v>301</v>
      </c>
      <c r="C15" s="106" t="s">
        <v>234</v>
      </c>
      <c r="D15" s="106" t="s">
        <v>1163</v>
      </c>
      <c r="E15" s="106">
        <v>661</v>
      </c>
      <c r="F15" s="106">
        <v>1670</v>
      </c>
      <c r="G15" s="106">
        <v>936</v>
      </c>
      <c r="H15" s="106" t="s">
        <v>1191</v>
      </c>
      <c r="I15" s="106">
        <v>0</v>
      </c>
      <c r="J15" s="106">
        <v>936</v>
      </c>
      <c r="K15" s="107">
        <v>25.06</v>
      </c>
      <c r="M15" s="108" t="s">
        <v>1187</v>
      </c>
      <c r="N15">
        <v>8300</v>
      </c>
    </row>
    <row r="16" spans="1:14">
      <c r="A16" s="106" t="s">
        <v>1158</v>
      </c>
      <c r="B16" s="106" t="s">
        <v>302</v>
      </c>
      <c r="C16" s="106" t="s">
        <v>234</v>
      </c>
      <c r="D16" s="106" t="s">
        <v>1164</v>
      </c>
      <c r="E16" s="106">
        <v>205</v>
      </c>
      <c r="F16" s="106">
        <v>299</v>
      </c>
      <c r="G16" s="106">
        <v>69</v>
      </c>
      <c r="H16" s="106" t="s">
        <v>1192</v>
      </c>
      <c r="I16" s="106">
        <v>0</v>
      </c>
      <c r="J16" s="106">
        <v>69</v>
      </c>
      <c r="K16" s="107">
        <v>28.24</v>
      </c>
      <c r="M16" s="108" t="s">
        <v>1191</v>
      </c>
      <c r="N16">
        <v>17913</v>
      </c>
    </row>
    <row r="17" spans="1:15">
      <c r="A17" s="106" t="s">
        <v>1158</v>
      </c>
      <c r="B17" s="106" t="s">
        <v>303</v>
      </c>
      <c r="C17" s="106" t="s">
        <v>234</v>
      </c>
      <c r="D17" s="106" t="s">
        <v>1165</v>
      </c>
      <c r="E17" s="106">
        <v>101</v>
      </c>
      <c r="F17" s="106">
        <v>189</v>
      </c>
      <c r="G17" s="106">
        <v>75</v>
      </c>
      <c r="H17" s="106" t="s">
        <v>1193</v>
      </c>
      <c r="I17" s="106">
        <v>0</v>
      </c>
      <c r="J17" s="106">
        <v>75</v>
      </c>
      <c r="K17" s="107">
        <v>31.06</v>
      </c>
      <c r="M17" s="108" t="s">
        <v>1192</v>
      </c>
      <c r="N17">
        <v>10294</v>
      </c>
    </row>
    <row r="18" spans="1:15">
      <c r="A18" s="106" t="s">
        <v>1158</v>
      </c>
      <c r="B18" s="106" t="s">
        <v>307</v>
      </c>
      <c r="C18" s="106" t="s">
        <v>305</v>
      </c>
      <c r="D18" s="106" t="s">
        <v>1171</v>
      </c>
      <c r="E18" s="106">
        <v>56</v>
      </c>
      <c r="F18" s="106">
        <v>2332</v>
      </c>
      <c r="G18" s="106">
        <v>1591</v>
      </c>
      <c r="H18" s="106" t="s">
        <v>1187</v>
      </c>
      <c r="I18" s="106">
        <v>568</v>
      </c>
      <c r="J18" s="106">
        <v>2159</v>
      </c>
      <c r="K18" s="107">
        <v>21.05</v>
      </c>
      <c r="M18" s="108" t="s">
        <v>1189</v>
      </c>
      <c r="N18">
        <v>4583</v>
      </c>
    </row>
    <row r="19" spans="1:15">
      <c r="A19" s="106" t="s">
        <v>1158</v>
      </c>
      <c r="B19" s="106" t="s">
        <v>310</v>
      </c>
      <c r="C19" s="106" t="s">
        <v>305</v>
      </c>
      <c r="D19" s="106" t="s">
        <v>309</v>
      </c>
      <c r="E19" s="106">
        <v>2</v>
      </c>
      <c r="F19" s="106">
        <v>1104</v>
      </c>
      <c r="G19" s="106">
        <v>750</v>
      </c>
      <c r="H19" s="106" t="s">
        <v>1190</v>
      </c>
      <c r="I19" s="106">
        <v>312</v>
      </c>
      <c r="J19" s="106">
        <v>1062</v>
      </c>
      <c r="K19" s="107">
        <v>21.05</v>
      </c>
      <c r="M19" s="108" t="s">
        <v>1193</v>
      </c>
      <c r="N19">
        <v>2037</v>
      </c>
    </row>
    <row r="20" spans="1:15" ht="15.75">
      <c r="A20" s="106" t="s">
        <v>1158</v>
      </c>
      <c r="B20" s="106" t="s">
        <v>312</v>
      </c>
      <c r="C20" s="106" t="s">
        <v>305</v>
      </c>
      <c r="D20" s="106" t="s">
        <v>1172</v>
      </c>
      <c r="E20" s="106">
        <v>164</v>
      </c>
      <c r="F20" s="106">
        <v>1385</v>
      </c>
      <c r="G20" s="106">
        <v>911</v>
      </c>
      <c r="H20" s="106" t="s">
        <v>1189</v>
      </c>
      <c r="I20" s="106">
        <v>168</v>
      </c>
      <c r="J20" s="106">
        <v>1079</v>
      </c>
      <c r="K20" s="107">
        <v>25.75</v>
      </c>
      <c r="M20" s="108" t="s">
        <v>1194</v>
      </c>
      <c r="N20">
        <v>45527</v>
      </c>
      <c r="O20" s="109">
        <f>N20/N10-1</f>
        <v>0.14830882538401399</v>
      </c>
    </row>
    <row r="21" spans="1:15">
      <c r="A21" s="106" t="s">
        <v>1158</v>
      </c>
      <c r="B21" s="106" t="s">
        <v>314</v>
      </c>
      <c r="C21" s="106" t="s">
        <v>305</v>
      </c>
      <c r="D21" s="106" t="s">
        <v>149</v>
      </c>
      <c r="E21" s="106">
        <v>10</v>
      </c>
      <c r="F21" s="106">
        <v>1375</v>
      </c>
      <c r="G21" s="106">
        <v>946</v>
      </c>
      <c r="H21" s="106" t="s">
        <v>1191</v>
      </c>
      <c r="I21" s="106">
        <v>432</v>
      </c>
      <c r="J21" s="106">
        <v>1378</v>
      </c>
      <c r="K21" s="107">
        <v>29</v>
      </c>
    </row>
    <row r="22" spans="1:15">
      <c r="A22" s="106" t="s">
        <v>1158</v>
      </c>
      <c r="B22" s="106" t="s">
        <v>316</v>
      </c>
      <c r="C22" s="106" t="s">
        <v>305</v>
      </c>
      <c r="D22" s="106" t="s">
        <v>150</v>
      </c>
      <c r="E22" s="106">
        <v>2</v>
      </c>
      <c r="F22" s="106">
        <v>811</v>
      </c>
      <c r="G22" s="106">
        <v>521</v>
      </c>
      <c r="H22" s="106" t="s">
        <v>1192</v>
      </c>
      <c r="I22" s="106">
        <v>80</v>
      </c>
      <c r="J22" s="106">
        <v>601</v>
      </c>
      <c r="K22" s="107">
        <v>32.15</v>
      </c>
    </row>
    <row r="23" spans="1:15">
      <c r="A23" s="106" t="s">
        <v>1158</v>
      </c>
      <c r="B23" s="106" t="s">
        <v>229</v>
      </c>
      <c r="C23" s="106" t="s">
        <v>215</v>
      </c>
      <c r="D23" s="106" t="s">
        <v>1159</v>
      </c>
      <c r="E23" s="106">
        <v>128</v>
      </c>
      <c r="F23" s="106">
        <v>545</v>
      </c>
      <c r="G23" s="106">
        <v>356</v>
      </c>
      <c r="H23" s="106" t="s">
        <v>1187</v>
      </c>
      <c r="I23" s="106">
        <v>0</v>
      </c>
      <c r="J23" s="106">
        <v>356</v>
      </c>
      <c r="K23" s="107">
        <v>18.64</v>
      </c>
    </row>
    <row r="24" spans="1:15">
      <c r="A24" s="106" t="s">
        <v>1158</v>
      </c>
      <c r="B24" s="106" t="s">
        <v>230</v>
      </c>
      <c r="C24" s="106" t="s">
        <v>215</v>
      </c>
      <c r="D24" s="106" t="s">
        <v>1167</v>
      </c>
      <c r="E24" s="106">
        <v>469</v>
      </c>
      <c r="F24" s="106">
        <v>583</v>
      </c>
      <c r="G24" s="106">
        <v>116</v>
      </c>
      <c r="H24" s="106" t="s">
        <v>1189</v>
      </c>
      <c r="I24" s="106">
        <v>0</v>
      </c>
      <c r="J24" s="106">
        <v>116</v>
      </c>
      <c r="K24" s="107">
        <v>22.27</v>
      </c>
    </row>
    <row r="25" spans="1:15">
      <c r="A25" s="106" t="s">
        <v>1158</v>
      </c>
      <c r="B25" s="106" t="s">
        <v>231</v>
      </c>
      <c r="C25" s="106" t="s">
        <v>215</v>
      </c>
      <c r="D25" s="106" t="s">
        <v>1163</v>
      </c>
      <c r="E25" s="106">
        <v>703</v>
      </c>
      <c r="F25" s="106">
        <v>841</v>
      </c>
      <c r="G25" s="106">
        <v>145</v>
      </c>
      <c r="H25" s="106" t="s">
        <v>1191</v>
      </c>
      <c r="I25" s="106">
        <v>0</v>
      </c>
      <c r="J25" s="106">
        <v>145</v>
      </c>
      <c r="K25" s="107">
        <v>25.41</v>
      </c>
    </row>
    <row r="26" spans="1:15">
      <c r="A26" s="106" t="s">
        <v>1158</v>
      </c>
      <c r="B26" s="106" t="s">
        <v>232</v>
      </c>
      <c r="C26" s="106" t="s">
        <v>215</v>
      </c>
      <c r="D26" s="106" t="s">
        <v>1164</v>
      </c>
      <c r="E26" s="106">
        <v>580</v>
      </c>
      <c r="F26" s="106">
        <v>836</v>
      </c>
      <c r="G26" s="106">
        <v>168</v>
      </c>
      <c r="H26" s="106" t="s">
        <v>1192</v>
      </c>
      <c r="I26" s="106">
        <v>0</v>
      </c>
      <c r="J26" s="106">
        <v>168</v>
      </c>
      <c r="K26" s="107">
        <v>27.84</v>
      </c>
    </row>
    <row r="27" spans="1:15">
      <c r="A27" s="106" t="s">
        <v>1158</v>
      </c>
      <c r="B27" s="106" t="s">
        <v>233</v>
      </c>
      <c r="C27" s="106" t="s">
        <v>215</v>
      </c>
      <c r="D27" s="106" t="s">
        <v>1165</v>
      </c>
      <c r="E27" s="106">
        <v>298</v>
      </c>
      <c r="F27" s="106">
        <v>762</v>
      </c>
      <c r="G27" s="106">
        <v>380</v>
      </c>
      <c r="H27" s="106" t="s">
        <v>1193</v>
      </c>
      <c r="I27" s="106">
        <v>0</v>
      </c>
      <c r="J27" s="106">
        <v>380</v>
      </c>
      <c r="K27" s="107">
        <v>30.63</v>
      </c>
    </row>
    <row r="28" spans="1:15">
      <c r="A28" s="106" t="s">
        <v>1158</v>
      </c>
      <c r="B28" s="106" t="s">
        <v>267</v>
      </c>
      <c r="C28" s="106" t="s">
        <v>266</v>
      </c>
      <c r="D28" s="106" t="s">
        <v>1159</v>
      </c>
      <c r="E28" s="106">
        <v>366</v>
      </c>
      <c r="F28" s="106">
        <v>583</v>
      </c>
      <c r="G28" s="106">
        <v>157</v>
      </c>
      <c r="H28" s="106" t="s">
        <v>1187</v>
      </c>
      <c r="I28" s="106">
        <v>64</v>
      </c>
      <c r="J28" s="106">
        <v>221</v>
      </c>
      <c r="K28" s="107">
        <v>21.13</v>
      </c>
    </row>
    <row r="29" spans="1:15">
      <c r="A29" s="106" t="s">
        <v>1158</v>
      </c>
      <c r="B29" s="106" t="s">
        <v>270</v>
      </c>
      <c r="C29" s="106" t="s">
        <v>266</v>
      </c>
      <c r="D29" s="106" t="s">
        <v>1163</v>
      </c>
      <c r="E29" s="106">
        <v>697</v>
      </c>
      <c r="F29" s="106">
        <v>1655</v>
      </c>
      <c r="G29" s="106">
        <v>855</v>
      </c>
      <c r="H29" s="106" t="s">
        <v>1191</v>
      </c>
      <c r="I29" s="106">
        <v>256</v>
      </c>
      <c r="J29" s="106">
        <v>1111</v>
      </c>
      <c r="K29" s="107">
        <v>29.22</v>
      </c>
    </row>
    <row r="30" spans="1:15">
      <c r="A30" s="106" t="s">
        <v>1158</v>
      </c>
      <c r="B30" s="106" t="s">
        <v>271</v>
      </c>
      <c r="C30" s="106" t="s">
        <v>266</v>
      </c>
      <c r="D30" s="106" t="s">
        <v>1164</v>
      </c>
      <c r="E30" s="106">
        <v>153</v>
      </c>
      <c r="F30" s="106">
        <v>807</v>
      </c>
      <c r="G30" s="106">
        <v>555</v>
      </c>
      <c r="H30" s="106" t="s">
        <v>1192</v>
      </c>
      <c r="I30" s="106">
        <v>144</v>
      </c>
      <c r="J30" s="106">
        <v>699</v>
      </c>
      <c r="K30" s="107">
        <v>32.47</v>
      </c>
    </row>
    <row r="31" spans="1:15">
      <c r="A31" s="106" t="s">
        <v>1158</v>
      </c>
      <c r="B31" s="106" t="s">
        <v>268</v>
      </c>
      <c r="C31" s="106" t="s">
        <v>266</v>
      </c>
      <c r="D31" s="106" t="s">
        <v>1172</v>
      </c>
      <c r="E31" s="106">
        <v>490</v>
      </c>
      <c r="F31" s="106">
        <v>545</v>
      </c>
      <c r="G31" s="106">
        <v>39</v>
      </c>
      <c r="H31" s="106" t="s">
        <v>1189</v>
      </c>
      <c r="I31" s="106">
        <v>48</v>
      </c>
      <c r="J31" s="106">
        <v>87</v>
      </c>
      <c r="K31" s="107">
        <v>25.75</v>
      </c>
    </row>
    <row r="32" spans="1:15">
      <c r="A32" s="106" t="s">
        <v>1158</v>
      </c>
      <c r="B32" s="106" t="s">
        <v>272</v>
      </c>
      <c r="C32" s="106" t="s">
        <v>266</v>
      </c>
      <c r="D32" s="106" t="s">
        <v>1175</v>
      </c>
      <c r="E32" s="106">
        <v>214</v>
      </c>
      <c r="F32" s="106">
        <v>278</v>
      </c>
      <c r="G32" s="106">
        <v>59</v>
      </c>
      <c r="H32" s="106" t="s">
        <v>1193</v>
      </c>
      <c r="I32" s="106">
        <v>32</v>
      </c>
      <c r="J32" s="106">
        <v>91</v>
      </c>
      <c r="K32" s="107">
        <v>34</v>
      </c>
    </row>
    <row r="33" spans="1:11">
      <c r="A33" s="106" t="s">
        <v>1158</v>
      </c>
      <c r="B33" s="106" t="s">
        <v>275</v>
      </c>
      <c r="C33" s="106" t="s">
        <v>274</v>
      </c>
      <c r="D33" s="106" t="s">
        <v>1159</v>
      </c>
      <c r="E33" s="106">
        <v>448</v>
      </c>
      <c r="F33" s="106">
        <v>1011</v>
      </c>
      <c r="G33" s="106">
        <v>380</v>
      </c>
      <c r="H33" s="106" t="s">
        <v>1187</v>
      </c>
      <c r="I33" s="106">
        <v>144</v>
      </c>
      <c r="J33" s="106">
        <v>524</v>
      </c>
      <c r="K33" s="107">
        <v>21.13</v>
      </c>
    </row>
    <row r="34" spans="1:11">
      <c r="A34" s="106" t="s">
        <v>1158</v>
      </c>
      <c r="B34" s="106" t="s">
        <v>278</v>
      </c>
      <c r="C34" s="106" t="s">
        <v>274</v>
      </c>
      <c r="D34" s="106" t="s">
        <v>1163</v>
      </c>
      <c r="E34" s="106">
        <v>583</v>
      </c>
      <c r="F34" s="106">
        <v>1299</v>
      </c>
      <c r="G34" s="106">
        <v>565</v>
      </c>
      <c r="H34" s="106" t="s">
        <v>1191</v>
      </c>
      <c r="I34" s="106">
        <v>248</v>
      </c>
      <c r="J34" s="106">
        <v>813</v>
      </c>
      <c r="K34" s="107">
        <v>29.22</v>
      </c>
    </row>
    <row r="35" spans="1:11">
      <c r="A35" s="106" t="s">
        <v>1158</v>
      </c>
      <c r="B35" s="106" t="s">
        <v>279</v>
      </c>
      <c r="C35" s="106" t="s">
        <v>274</v>
      </c>
      <c r="D35" s="106" t="s">
        <v>1164</v>
      </c>
      <c r="E35" s="106">
        <v>4</v>
      </c>
      <c r="F35" s="106">
        <v>1410</v>
      </c>
      <c r="G35" s="106">
        <v>958</v>
      </c>
      <c r="H35" s="106" t="s">
        <v>1192</v>
      </c>
      <c r="I35" s="106">
        <v>296</v>
      </c>
      <c r="J35" s="106">
        <v>1254</v>
      </c>
      <c r="K35" s="107">
        <v>32.47</v>
      </c>
    </row>
    <row r="36" spans="1:11">
      <c r="A36" s="106" t="s">
        <v>1158</v>
      </c>
      <c r="B36" s="106" t="s">
        <v>276</v>
      </c>
      <c r="C36" s="106" t="s">
        <v>274</v>
      </c>
      <c r="D36" s="106" t="s">
        <v>1172</v>
      </c>
      <c r="E36" s="106">
        <v>496</v>
      </c>
      <c r="F36" s="106">
        <v>881</v>
      </c>
      <c r="G36" s="106">
        <v>324</v>
      </c>
      <c r="H36" s="106" t="s">
        <v>1189</v>
      </c>
      <c r="I36" s="106">
        <v>80</v>
      </c>
      <c r="J36" s="106">
        <v>404</v>
      </c>
      <c r="K36" s="107">
        <v>25.75</v>
      </c>
    </row>
    <row r="37" spans="1:11">
      <c r="A37" s="106" t="s">
        <v>1158</v>
      </c>
      <c r="B37" s="106" t="s">
        <v>280</v>
      </c>
      <c r="C37" s="106" t="s">
        <v>274</v>
      </c>
      <c r="D37" s="106" t="s">
        <v>1175</v>
      </c>
      <c r="E37" s="106">
        <v>239</v>
      </c>
      <c r="F37" s="106">
        <v>680</v>
      </c>
      <c r="G37" s="106">
        <v>414</v>
      </c>
      <c r="H37" s="106" t="s">
        <v>1193</v>
      </c>
      <c r="I37" s="106">
        <v>40</v>
      </c>
      <c r="J37" s="106">
        <v>454</v>
      </c>
      <c r="K37" s="107">
        <v>34</v>
      </c>
    </row>
    <row r="38" spans="1:11">
      <c r="A38" s="106" t="s">
        <v>1158</v>
      </c>
      <c r="B38" s="106" t="s">
        <v>283</v>
      </c>
      <c r="C38" s="106" t="s">
        <v>222</v>
      </c>
      <c r="D38" s="106" t="s">
        <v>1159</v>
      </c>
      <c r="E38" s="106">
        <v>532</v>
      </c>
      <c r="F38" s="106">
        <v>724</v>
      </c>
      <c r="G38" s="106">
        <v>155</v>
      </c>
      <c r="H38" s="106" t="s">
        <v>1187</v>
      </c>
      <c r="I38" s="106">
        <v>0</v>
      </c>
      <c r="J38" s="106">
        <v>155</v>
      </c>
      <c r="K38" s="107">
        <v>18.38</v>
      </c>
    </row>
    <row r="39" spans="1:11">
      <c r="A39" s="106" t="s">
        <v>1158</v>
      </c>
      <c r="B39" s="106" t="s">
        <v>284</v>
      </c>
      <c r="C39" s="106" t="s">
        <v>222</v>
      </c>
      <c r="D39" s="106" t="s">
        <v>1168</v>
      </c>
      <c r="E39" s="106">
        <v>243</v>
      </c>
      <c r="F39" s="106">
        <v>630</v>
      </c>
      <c r="G39" s="106">
        <v>333</v>
      </c>
      <c r="H39" s="106" t="s">
        <v>1189</v>
      </c>
      <c r="I39" s="106">
        <v>0</v>
      </c>
      <c r="J39" s="106">
        <v>333</v>
      </c>
      <c r="K39" s="107">
        <v>25.62</v>
      </c>
    </row>
    <row r="40" spans="1:11">
      <c r="A40" s="106" t="s">
        <v>1158</v>
      </c>
      <c r="B40" s="106" t="s">
        <v>285</v>
      </c>
      <c r="C40" s="106" t="s">
        <v>222</v>
      </c>
      <c r="D40" s="106" t="s">
        <v>1169</v>
      </c>
      <c r="E40" s="106">
        <v>739</v>
      </c>
      <c r="F40" s="106">
        <v>1763</v>
      </c>
      <c r="G40" s="106">
        <v>818</v>
      </c>
      <c r="H40" s="106" t="s">
        <v>1191</v>
      </c>
      <c r="I40" s="106">
        <v>0</v>
      </c>
      <c r="J40" s="106">
        <v>818</v>
      </c>
      <c r="K40" s="107">
        <v>25.41</v>
      </c>
    </row>
    <row r="41" spans="1:11">
      <c r="A41" s="106" t="s">
        <v>1158</v>
      </c>
      <c r="B41" s="106" t="s">
        <v>286</v>
      </c>
      <c r="C41" s="106" t="s">
        <v>222</v>
      </c>
      <c r="D41" s="106" t="s">
        <v>1170</v>
      </c>
      <c r="E41" s="106">
        <v>542</v>
      </c>
      <c r="F41" s="106">
        <v>1021</v>
      </c>
      <c r="G41" s="106">
        <v>441</v>
      </c>
      <c r="H41" s="106" t="s">
        <v>1192</v>
      </c>
      <c r="I41" s="106">
        <v>0</v>
      </c>
      <c r="J41" s="106">
        <v>441</v>
      </c>
      <c r="K41" s="107">
        <v>28.24</v>
      </c>
    </row>
    <row r="42" spans="1:11">
      <c r="A42" s="106" t="s">
        <v>1158</v>
      </c>
      <c r="B42" s="106" t="s">
        <v>287</v>
      </c>
      <c r="C42" s="106" t="s">
        <v>222</v>
      </c>
      <c r="D42" s="106" t="s">
        <v>1165</v>
      </c>
      <c r="E42" s="106">
        <v>34</v>
      </c>
      <c r="F42" s="106">
        <v>160</v>
      </c>
      <c r="G42" s="106">
        <v>105</v>
      </c>
      <c r="H42" s="106" t="s">
        <v>1193</v>
      </c>
      <c r="I42" s="106">
        <v>0</v>
      </c>
      <c r="J42" s="106">
        <v>105</v>
      </c>
      <c r="K42" s="107">
        <v>30.63</v>
      </c>
    </row>
    <row r="43" spans="1:11">
      <c r="A43" s="106" t="s">
        <v>1158</v>
      </c>
      <c r="B43" s="106" t="s">
        <v>294</v>
      </c>
      <c r="C43" s="106" t="s">
        <v>293</v>
      </c>
      <c r="D43" s="106" t="s">
        <v>1159</v>
      </c>
      <c r="E43" s="106">
        <v>111</v>
      </c>
      <c r="F43" s="106">
        <v>281</v>
      </c>
      <c r="G43" s="106">
        <v>102</v>
      </c>
      <c r="H43" s="106" t="s">
        <v>1187</v>
      </c>
      <c r="I43" s="106">
        <v>0</v>
      </c>
      <c r="J43" s="106">
        <v>102</v>
      </c>
      <c r="K43" s="107">
        <v>18.64</v>
      </c>
    </row>
    <row r="44" spans="1:11">
      <c r="A44" s="106" t="s">
        <v>1158</v>
      </c>
      <c r="B44" s="106" t="s">
        <v>295</v>
      </c>
      <c r="C44" s="106" t="s">
        <v>293</v>
      </c>
      <c r="D44" s="106" t="s">
        <v>1161</v>
      </c>
      <c r="E44" s="106">
        <v>284</v>
      </c>
      <c r="F44" s="106">
        <v>353</v>
      </c>
      <c r="G44" s="106">
        <v>41</v>
      </c>
      <c r="H44" s="106" t="s">
        <v>1189</v>
      </c>
      <c r="I44" s="106">
        <v>0</v>
      </c>
      <c r="J44" s="106">
        <v>41</v>
      </c>
      <c r="K44" s="107">
        <v>22.59</v>
      </c>
    </row>
    <row r="45" spans="1:11">
      <c r="A45" s="106" t="s">
        <v>1158</v>
      </c>
      <c r="B45" s="106" t="s">
        <v>296</v>
      </c>
      <c r="C45" s="106" t="s">
        <v>293</v>
      </c>
      <c r="D45" s="106" t="s">
        <v>1163</v>
      </c>
      <c r="E45" s="106">
        <v>526</v>
      </c>
      <c r="F45" s="106">
        <v>1028</v>
      </c>
      <c r="G45" s="106">
        <v>444</v>
      </c>
      <c r="H45" s="106" t="s">
        <v>1191</v>
      </c>
      <c r="I45" s="106">
        <v>0</v>
      </c>
      <c r="J45" s="106">
        <v>444</v>
      </c>
      <c r="K45" s="107">
        <v>25.41</v>
      </c>
    </row>
    <row r="46" spans="1:11">
      <c r="A46" s="106" t="s">
        <v>1158</v>
      </c>
      <c r="B46" s="106" t="s">
        <v>297</v>
      </c>
      <c r="C46" s="106" t="s">
        <v>293</v>
      </c>
      <c r="D46" s="106" t="s">
        <v>1164</v>
      </c>
      <c r="E46" s="106">
        <v>105</v>
      </c>
      <c r="F46" s="106">
        <v>744</v>
      </c>
      <c r="G46" s="106">
        <v>488</v>
      </c>
      <c r="H46" s="106" t="s">
        <v>1192</v>
      </c>
      <c r="I46" s="106">
        <v>0</v>
      </c>
      <c r="J46" s="106">
        <v>488</v>
      </c>
      <c r="K46" s="107">
        <v>27.84</v>
      </c>
    </row>
    <row r="47" spans="1:11">
      <c r="A47" s="106" t="s">
        <v>1158</v>
      </c>
      <c r="B47" s="106" t="s">
        <v>298</v>
      </c>
      <c r="C47" s="106" t="s">
        <v>293</v>
      </c>
      <c r="D47" s="106" t="s">
        <v>1165</v>
      </c>
      <c r="E47" s="106">
        <v>33</v>
      </c>
      <c r="F47" s="106">
        <v>285</v>
      </c>
      <c r="G47" s="106">
        <v>184</v>
      </c>
      <c r="H47" s="106" t="s">
        <v>1193</v>
      </c>
      <c r="I47" s="106">
        <v>0</v>
      </c>
      <c r="J47" s="106">
        <v>184</v>
      </c>
      <c r="K47" s="107">
        <v>31.06</v>
      </c>
    </row>
    <row r="48" spans="1:11">
      <c r="A48" s="106" t="s">
        <v>1158</v>
      </c>
      <c r="B48" s="106" t="s">
        <v>320</v>
      </c>
      <c r="C48" s="106" t="s">
        <v>319</v>
      </c>
      <c r="D48" s="106" t="s">
        <v>1171</v>
      </c>
      <c r="E48" s="106">
        <v>299</v>
      </c>
      <c r="F48" s="106">
        <v>591</v>
      </c>
      <c r="G48" s="106">
        <v>222</v>
      </c>
      <c r="H48" s="106" t="s">
        <v>1187</v>
      </c>
      <c r="I48" s="106">
        <v>0</v>
      </c>
      <c r="J48" s="106">
        <v>222</v>
      </c>
      <c r="K48" s="107">
        <v>21.05</v>
      </c>
    </row>
    <row r="49" spans="1:11">
      <c r="A49" s="106" t="s">
        <v>1158</v>
      </c>
      <c r="B49" s="106" t="s">
        <v>322</v>
      </c>
      <c r="C49" s="106" t="s">
        <v>319</v>
      </c>
      <c r="D49" s="106" t="s">
        <v>309</v>
      </c>
      <c r="E49" s="106">
        <v>364</v>
      </c>
      <c r="F49" s="106">
        <v>283</v>
      </c>
      <c r="G49" s="106">
        <v>33</v>
      </c>
      <c r="H49" s="106" t="s">
        <v>1190</v>
      </c>
      <c r="I49" s="106">
        <v>0</v>
      </c>
      <c r="J49" s="106">
        <v>33</v>
      </c>
      <c r="K49" s="107">
        <v>21.05</v>
      </c>
    </row>
    <row r="50" spans="1:11">
      <c r="A50" s="106" t="s">
        <v>1158</v>
      </c>
      <c r="B50" s="106" t="s">
        <v>324</v>
      </c>
      <c r="C50" s="106" t="s">
        <v>319</v>
      </c>
      <c r="D50" s="106" t="s">
        <v>148</v>
      </c>
      <c r="E50" s="106">
        <v>594</v>
      </c>
      <c r="F50" s="106">
        <v>309</v>
      </c>
      <c r="G50" s="106">
        <v>33</v>
      </c>
      <c r="H50" s="106" t="s">
        <v>1189</v>
      </c>
      <c r="I50" s="106">
        <v>0</v>
      </c>
      <c r="J50" s="106">
        <v>33</v>
      </c>
      <c r="K50" s="107">
        <v>25.75</v>
      </c>
    </row>
    <row r="51" spans="1:11">
      <c r="A51" s="106" t="s">
        <v>1158</v>
      </c>
      <c r="B51" s="106" t="s">
        <v>326</v>
      </c>
      <c r="C51" s="106" t="s">
        <v>319</v>
      </c>
      <c r="D51" s="106" t="s">
        <v>149</v>
      </c>
      <c r="E51" s="106">
        <v>3</v>
      </c>
      <c r="F51" s="106">
        <v>986</v>
      </c>
      <c r="G51" s="106">
        <v>662</v>
      </c>
      <c r="H51" s="106" t="s">
        <v>1191</v>
      </c>
      <c r="I51" s="106">
        <v>0</v>
      </c>
      <c r="J51" s="106">
        <v>662</v>
      </c>
      <c r="K51" s="107">
        <v>29</v>
      </c>
    </row>
    <row r="52" spans="1:11">
      <c r="A52" s="106" t="s">
        <v>1158</v>
      </c>
      <c r="B52" s="106" t="s">
        <v>328</v>
      </c>
      <c r="C52" s="106" t="s">
        <v>319</v>
      </c>
      <c r="D52" s="106" t="s">
        <v>150</v>
      </c>
      <c r="E52" s="106">
        <v>141</v>
      </c>
      <c r="F52" s="106">
        <v>448</v>
      </c>
      <c r="G52" s="106">
        <v>233</v>
      </c>
      <c r="H52" s="106" t="s">
        <v>1192</v>
      </c>
      <c r="I52" s="106">
        <v>0</v>
      </c>
      <c r="J52" s="106">
        <v>233</v>
      </c>
      <c r="K52" s="107">
        <v>32.15</v>
      </c>
    </row>
    <row r="53" spans="1:11">
      <c r="A53" s="106" t="s">
        <v>1158</v>
      </c>
      <c r="B53" s="106" t="s">
        <v>331</v>
      </c>
      <c r="C53" s="106" t="s">
        <v>234</v>
      </c>
      <c r="D53" s="106" t="s">
        <v>1171</v>
      </c>
      <c r="E53" s="106">
        <v>238</v>
      </c>
      <c r="F53" s="106">
        <v>753</v>
      </c>
      <c r="G53" s="106">
        <v>440</v>
      </c>
      <c r="H53" s="106" t="s">
        <v>1187</v>
      </c>
      <c r="I53" s="106">
        <v>0</v>
      </c>
      <c r="J53" s="106">
        <v>440</v>
      </c>
      <c r="K53" s="107">
        <v>21.05</v>
      </c>
    </row>
    <row r="54" spans="1:11">
      <c r="A54" s="106" t="s">
        <v>1158</v>
      </c>
      <c r="B54" s="106" t="s">
        <v>333</v>
      </c>
      <c r="C54" s="106" t="s">
        <v>234</v>
      </c>
      <c r="D54" s="106" t="s">
        <v>309</v>
      </c>
      <c r="E54" s="106">
        <v>4</v>
      </c>
      <c r="F54" s="106">
        <v>955</v>
      </c>
      <c r="G54" s="106">
        <v>735</v>
      </c>
      <c r="H54" s="106" t="s">
        <v>1190</v>
      </c>
      <c r="I54" s="106">
        <v>0</v>
      </c>
      <c r="J54" s="106">
        <v>735</v>
      </c>
      <c r="K54" s="107">
        <v>21.05</v>
      </c>
    </row>
    <row r="55" spans="1:11">
      <c r="A55" s="106" t="s">
        <v>1158</v>
      </c>
      <c r="B55" s="106" t="s">
        <v>335</v>
      </c>
      <c r="C55" s="106" t="s">
        <v>234</v>
      </c>
      <c r="D55" s="106" t="s">
        <v>148</v>
      </c>
      <c r="E55" s="106">
        <v>514</v>
      </c>
      <c r="F55" s="106">
        <v>271</v>
      </c>
      <c r="G55" s="106">
        <v>25</v>
      </c>
      <c r="H55" s="106" t="s">
        <v>1189</v>
      </c>
      <c r="I55" s="106">
        <v>0</v>
      </c>
      <c r="J55" s="106">
        <v>25</v>
      </c>
      <c r="K55" s="107">
        <v>25.75</v>
      </c>
    </row>
    <row r="56" spans="1:11">
      <c r="A56" s="106" t="s">
        <v>1158</v>
      </c>
      <c r="B56" s="106" t="s">
        <v>337</v>
      </c>
      <c r="C56" s="106" t="s">
        <v>234</v>
      </c>
      <c r="D56" s="106" t="s">
        <v>149</v>
      </c>
      <c r="E56" s="106">
        <v>230</v>
      </c>
      <c r="F56" s="106">
        <v>567</v>
      </c>
      <c r="G56" s="106">
        <v>299</v>
      </c>
      <c r="H56" s="106" t="s">
        <v>1191</v>
      </c>
      <c r="I56" s="106">
        <v>0</v>
      </c>
      <c r="J56" s="106">
        <v>299</v>
      </c>
      <c r="K56" s="107">
        <v>29</v>
      </c>
    </row>
    <row r="57" spans="1:11">
      <c r="A57" s="106" t="s">
        <v>1158</v>
      </c>
      <c r="B57" s="106" t="s">
        <v>339</v>
      </c>
      <c r="C57" s="106" t="s">
        <v>234</v>
      </c>
      <c r="D57" s="106" t="s">
        <v>150</v>
      </c>
      <c r="E57" s="106">
        <v>136</v>
      </c>
      <c r="F57" s="106">
        <v>504</v>
      </c>
      <c r="G57" s="106">
        <v>318</v>
      </c>
      <c r="H57" s="106" t="s">
        <v>1192</v>
      </c>
      <c r="I57" s="106">
        <v>0</v>
      </c>
      <c r="J57" s="106">
        <v>318</v>
      </c>
      <c r="K57" s="107">
        <v>32.15</v>
      </c>
    </row>
    <row r="58" spans="1:11">
      <c r="A58" s="106" t="s">
        <v>1158</v>
      </c>
      <c r="B58" s="106" t="s">
        <v>343</v>
      </c>
      <c r="C58" s="106" t="s">
        <v>342</v>
      </c>
      <c r="D58" s="106" t="s">
        <v>1171</v>
      </c>
      <c r="E58" s="106">
        <v>224</v>
      </c>
      <c r="F58" s="106">
        <v>758</v>
      </c>
      <c r="G58" s="106">
        <v>586</v>
      </c>
      <c r="H58" s="106" t="s">
        <v>1187</v>
      </c>
      <c r="I58" s="106">
        <v>0</v>
      </c>
      <c r="J58" s="106">
        <v>586</v>
      </c>
      <c r="K58" s="107">
        <v>21.05</v>
      </c>
    </row>
    <row r="59" spans="1:11">
      <c r="A59" s="106" t="s">
        <v>1158</v>
      </c>
      <c r="B59" s="106" t="s">
        <v>345</v>
      </c>
      <c r="C59" s="106" t="s">
        <v>342</v>
      </c>
      <c r="D59" s="106" t="s">
        <v>309</v>
      </c>
      <c r="E59" s="106">
        <v>185</v>
      </c>
      <c r="F59" s="106">
        <v>569</v>
      </c>
      <c r="G59" s="106">
        <v>345</v>
      </c>
      <c r="H59" s="106" t="s">
        <v>1190</v>
      </c>
      <c r="I59" s="106">
        <v>0</v>
      </c>
      <c r="J59" s="106">
        <v>345</v>
      </c>
      <c r="K59" s="107">
        <v>21.05</v>
      </c>
    </row>
    <row r="60" spans="1:11">
      <c r="A60" s="106" t="s">
        <v>1158</v>
      </c>
      <c r="B60" s="106" t="s">
        <v>347</v>
      </c>
      <c r="C60" s="106" t="s">
        <v>342</v>
      </c>
      <c r="D60" s="106" t="s">
        <v>148</v>
      </c>
      <c r="E60" s="106">
        <v>276</v>
      </c>
      <c r="F60" s="106">
        <v>318</v>
      </c>
      <c r="G60" s="106">
        <v>22</v>
      </c>
      <c r="H60" s="106" t="s">
        <v>1189</v>
      </c>
      <c r="I60" s="106">
        <v>0</v>
      </c>
      <c r="J60" s="106">
        <v>22</v>
      </c>
      <c r="K60" s="107">
        <v>25.75</v>
      </c>
    </row>
    <row r="61" spans="1:11">
      <c r="A61" s="106" t="s">
        <v>1158</v>
      </c>
      <c r="B61" s="106" t="s">
        <v>349</v>
      </c>
      <c r="C61" s="106" t="s">
        <v>342</v>
      </c>
      <c r="D61" s="106" t="s">
        <v>1173</v>
      </c>
      <c r="E61" s="106">
        <v>417</v>
      </c>
      <c r="F61" s="106">
        <v>749</v>
      </c>
      <c r="G61" s="106">
        <v>286</v>
      </c>
      <c r="H61" s="106" t="s">
        <v>1191</v>
      </c>
      <c r="I61" s="106">
        <v>0</v>
      </c>
      <c r="J61" s="106">
        <v>286</v>
      </c>
      <c r="K61" s="107">
        <v>29</v>
      </c>
    </row>
    <row r="62" spans="1:11">
      <c r="A62" s="106" t="s">
        <v>1158</v>
      </c>
      <c r="B62" s="106" t="s">
        <v>355</v>
      </c>
      <c r="C62" s="106" t="s">
        <v>354</v>
      </c>
      <c r="D62" s="106" t="s">
        <v>1171</v>
      </c>
      <c r="E62" s="106">
        <v>680</v>
      </c>
      <c r="F62" s="106">
        <v>1049</v>
      </c>
      <c r="G62" s="106">
        <v>375</v>
      </c>
      <c r="H62" s="106" t="s">
        <v>1187</v>
      </c>
      <c r="I62" s="106">
        <v>0</v>
      </c>
      <c r="J62" s="106">
        <v>375</v>
      </c>
      <c r="K62" s="107">
        <v>21.05</v>
      </c>
    </row>
    <row r="63" spans="1:11">
      <c r="A63" s="106" t="s">
        <v>1158</v>
      </c>
      <c r="B63" s="106" t="s">
        <v>357</v>
      </c>
      <c r="C63" s="106" t="s">
        <v>354</v>
      </c>
      <c r="D63" s="106" t="s">
        <v>309</v>
      </c>
      <c r="E63" s="106">
        <v>253</v>
      </c>
      <c r="F63" s="106">
        <v>441</v>
      </c>
      <c r="G63" s="106">
        <v>225</v>
      </c>
      <c r="H63" s="106" t="s">
        <v>1190</v>
      </c>
      <c r="I63" s="106">
        <v>0</v>
      </c>
      <c r="J63" s="106">
        <v>225</v>
      </c>
      <c r="K63" s="107">
        <v>21.05</v>
      </c>
    </row>
    <row r="64" spans="1:11">
      <c r="A64" s="106" t="s">
        <v>1158</v>
      </c>
      <c r="B64" s="106" t="s">
        <v>359</v>
      </c>
      <c r="C64" s="106" t="s">
        <v>354</v>
      </c>
      <c r="D64" s="106" t="s">
        <v>148</v>
      </c>
      <c r="E64" s="106">
        <v>522</v>
      </c>
      <c r="F64" s="106">
        <v>732</v>
      </c>
      <c r="G64" s="106">
        <v>254</v>
      </c>
      <c r="H64" s="106" t="s">
        <v>1189</v>
      </c>
      <c r="I64" s="106">
        <v>0</v>
      </c>
      <c r="J64" s="106">
        <v>254</v>
      </c>
      <c r="K64" s="107">
        <v>25.75</v>
      </c>
    </row>
    <row r="65" spans="1:11">
      <c r="A65" s="106" t="s">
        <v>1158</v>
      </c>
      <c r="B65" s="106" t="s">
        <v>361</v>
      </c>
      <c r="C65" s="106" t="s">
        <v>354</v>
      </c>
      <c r="D65" s="106" t="s">
        <v>149</v>
      </c>
      <c r="E65" s="106">
        <v>291</v>
      </c>
      <c r="F65" s="106">
        <v>1129</v>
      </c>
      <c r="G65" s="106">
        <v>777</v>
      </c>
      <c r="H65" s="106" t="s">
        <v>1191</v>
      </c>
      <c r="I65" s="106">
        <v>0</v>
      </c>
      <c r="J65" s="106">
        <v>777</v>
      </c>
      <c r="K65" s="107">
        <v>29</v>
      </c>
    </row>
    <row r="66" spans="1:11">
      <c r="A66" s="106" t="s">
        <v>1158</v>
      </c>
      <c r="B66" s="106" t="s">
        <v>223</v>
      </c>
      <c r="C66" s="106" t="s">
        <v>222</v>
      </c>
      <c r="D66" s="106" t="s">
        <v>1159</v>
      </c>
      <c r="E66" s="106">
        <v>420</v>
      </c>
      <c r="F66" s="106">
        <v>537</v>
      </c>
      <c r="G66" s="106">
        <v>101</v>
      </c>
      <c r="H66" s="106" t="s">
        <v>1187</v>
      </c>
      <c r="I66" s="106">
        <v>0</v>
      </c>
      <c r="J66" s="106">
        <v>101</v>
      </c>
      <c r="K66" s="107">
        <v>17.420000000000002</v>
      </c>
    </row>
    <row r="67" spans="1:11">
      <c r="A67" s="106" t="s">
        <v>1158</v>
      </c>
      <c r="B67" s="106" t="s">
        <v>224</v>
      </c>
      <c r="C67" s="106" t="s">
        <v>222</v>
      </c>
      <c r="D67" s="106" t="s">
        <v>1161</v>
      </c>
      <c r="E67" s="106">
        <v>437</v>
      </c>
      <c r="F67" s="106">
        <v>871</v>
      </c>
      <c r="G67" s="106">
        <v>382</v>
      </c>
      <c r="H67" s="106" t="s">
        <v>1189</v>
      </c>
      <c r="I67" s="106">
        <v>0</v>
      </c>
      <c r="J67" s="106">
        <v>382</v>
      </c>
      <c r="K67" s="107">
        <v>22.59</v>
      </c>
    </row>
    <row r="68" spans="1:11">
      <c r="A68" s="106" t="s">
        <v>1158</v>
      </c>
      <c r="B68" s="106" t="s">
        <v>225</v>
      </c>
      <c r="C68" s="106" t="s">
        <v>222</v>
      </c>
      <c r="D68" s="106" t="s">
        <v>1163</v>
      </c>
      <c r="E68" s="106">
        <v>293</v>
      </c>
      <c r="F68" s="106">
        <v>1485</v>
      </c>
      <c r="G68" s="106">
        <v>896</v>
      </c>
      <c r="H68" s="106" t="s">
        <v>1191</v>
      </c>
      <c r="I68" s="106">
        <v>0</v>
      </c>
      <c r="J68" s="106">
        <v>896</v>
      </c>
      <c r="K68" s="107">
        <v>25.41</v>
      </c>
    </row>
    <row r="69" spans="1:11">
      <c r="A69" s="106" t="s">
        <v>1158</v>
      </c>
      <c r="B69" s="106" t="s">
        <v>226</v>
      </c>
      <c r="C69" s="106" t="s">
        <v>222</v>
      </c>
      <c r="D69" s="106" t="s">
        <v>1164</v>
      </c>
      <c r="E69" s="106">
        <v>2</v>
      </c>
      <c r="F69" s="106">
        <v>1328</v>
      </c>
      <c r="G69" s="106">
        <v>875</v>
      </c>
      <c r="H69" s="106" t="s">
        <v>1192</v>
      </c>
      <c r="I69" s="106">
        <v>0</v>
      </c>
      <c r="J69" s="106">
        <v>875</v>
      </c>
      <c r="K69" s="107">
        <v>27.84</v>
      </c>
    </row>
    <row r="70" spans="1:11">
      <c r="A70" s="106" t="s">
        <v>1158</v>
      </c>
      <c r="B70" s="106" t="s">
        <v>227</v>
      </c>
      <c r="C70" s="106" t="s">
        <v>222</v>
      </c>
      <c r="D70" s="106" t="s">
        <v>1165</v>
      </c>
      <c r="E70" s="106">
        <v>86</v>
      </c>
      <c r="F70" s="106">
        <v>132</v>
      </c>
      <c r="G70" s="106">
        <v>39</v>
      </c>
      <c r="H70" s="106" t="s">
        <v>1193</v>
      </c>
      <c r="I70" s="106">
        <v>0</v>
      </c>
      <c r="J70" s="106">
        <v>39</v>
      </c>
      <c r="K70" s="107">
        <v>35.72</v>
      </c>
    </row>
    <row r="71" spans="1:11">
      <c r="A71" s="106" t="s">
        <v>1158</v>
      </c>
      <c r="B71" s="106" t="s">
        <v>288</v>
      </c>
      <c r="C71" s="106" t="s">
        <v>215</v>
      </c>
      <c r="D71" s="106" t="s">
        <v>1159</v>
      </c>
      <c r="E71" s="106">
        <v>434</v>
      </c>
      <c r="F71" s="106">
        <v>545</v>
      </c>
      <c r="G71" s="106">
        <v>39</v>
      </c>
      <c r="H71" s="106" t="s">
        <v>1187</v>
      </c>
      <c r="I71" s="106">
        <v>0</v>
      </c>
      <c r="J71" s="106">
        <v>39</v>
      </c>
      <c r="K71" s="107">
        <v>18.64</v>
      </c>
    </row>
    <row r="72" spans="1:11">
      <c r="A72" s="106" t="s">
        <v>1158</v>
      </c>
      <c r="B72" s="106" t="s">
        <v>289</v>
      </c>
      <c r="C72" s="106" t="s">
        <v>215</v>
      </c>
      <c r="D72" s="106" t="s">
        <v>1161</v>
      </c>
      <c r="E72" s="106">
        <v>597</v>
      </c>
      <c r="F72" s="106">
        <v>1076</v>
      </c>
      <c r="G72" s="106">
        <v>388</v>
      </c>
      <c r="H72" s="106" t="s">
        <v>1189</v>
      </c>
      <c r="I72" s="106">
        <v>0</v>
      </c>
      <c r="J72" s="106">
        <v>388</v>
      </c>
      <c r="K72" s="107">
        <v>22.27</v>
      </c>
    </row>
    <row r="73" spans="1:11">
      <c r="A73" s="106" t="s">
        <v>1158</v>
      </c>
      <c r="B73" s="106" t="s">
        <v>290</v>
      </c>
      <c r="C73" s="106" t="s">
        <v>215</v>
      </c>
      <c r="D73" s="106" t="s">
        <v>1163</v>
      </c>
      <c r="E73" s="106">
        <v>462</v>
      </c>
      <c r="F73" s="106">
        <v>4117</v>
      </c>
      <c r="G73" s="106">
        <v>2801</v>
      </c>
      <c r="H73" s="106" t="s">
        <v>1191</v>
      </c>
      <c r="I73" s="106">
        <v>0</v>
      </c>
      <c r="J73" s="106">
        <v>2801</v>
      </c>
      <c r="K73" s="107">
        <v>25.06</v>
      </c>
    </row>
    <row r="74" spans="1:11">
      <c r="A74" s="106" t="s">
        <v>1158</v>
      </c>
      <c r="B74" s="106" t="s">
        <v>291</v>
      </c>
      <c r="C74" s="106" t="s">
        <v>215</v>
      </c>
      <c r="D74" s="106" t="s">
        <v>1164</v>
      </c>
      <c r="E74" s="106">
        <v>869</v>
      </c>
      <c r="F74" s="106">
        <v>1035</v>
      </c>
      <c r="G74" s="106">
        <v>161</v>
      </c>
      <c r="H74" s="106" t="s">
        <v>1192</v>
      </c>
      <c r="I74" s="106">
        <v>0</v>
      </c>
      <c r="J74" s="106">
        <v>161</v>
      </c>
      <c r="K74" s="107">
        <v>28.24</v>
      </c>
    </row>
    <row r="75" spans="1:11">
      <c r="A75" s="106" t="s">
        <v>1158</v>
      </c>
      <c r="B75" s="106" t="s">
        <v>292</v>
      </c>
      <c r="C75" s="106" t="s">
        <v>215</v>
      </c>
      <c r="D75" s="106" t="s">
        <v>1165</v>
      </c>
      <c r="E75" s="106">
        <v>99</v>
      </c>
      <c r="F75" s="106">
        <v>294</v>
      </c>
      <c r="G75" s="106">
        <v>169</v>
      </c>
      <c r="H75" s="106" t="s">
        <v>1193</v>
      </c>
      <c r="I75" s="106">
        <v>0</v>
      </c>
      <c r="J75" s="106">
        <v>169</v>
      </c>
      <c r="K75" s="107">
        <v>30.63</v>
      </c>
    </row>
    <row r="76" spans="1:11">
      <c r="A76" s="106" t="s">
        <v>1158</v>
      </c>
      <c r="B76" s="106" t="s">
        <v>246</v>
      </c>
      <c r="C76" s="106" t="s">
        <v>215</v>
      </c>
      <c r="D76" s="106" t="s">
        <v>1159</v>
      </c>
      <c r="E76" s="106">
        <v>351</v>
      </c>
      <c r="F76" s="106">
        <v>929</v>
      </c>
      <c r="G76" s="106">
        <v>436</v>
      </c>
      <c r="H76" s="106" t="s">
        <v>1187</v>
      </c>
      <c r="I76" s="106">
        <v>0</v>
      </c>
      <c r="J76" s="106">
        <v>436</v>
      </c>
      <c r="K76" s="107">
        <v>18.38</v>
      </c>
    </row>
    <row r="77" spans="1:11">
      <c r="A77" s="106" t="s">
        <v>1158</v>
      </c>
      <c r="B77" s="106" t="s">
        <v>247</v>
      </c>
      <c r="C77" s="106" t="s">
        <v>215</v>
      </c>
      <c r="D77" s="106" t="s">
        <v>1161</v>
      </c>
      <c r="E77" s="106">
        <v>521</v>
      </c>
      <c r="F77" s="106">
        <v>534</v>
      </c>
      <c r="G77" s="106">
        <v>29</v>
      </c>
      <c r="H77" s="106" t="s">
        <v>1189</v>
      </c>
      <c r="I77" s="106">
        <v>0</v>
      </c>
      <c r="J77" s="106">
        <v>29</v>
      </c>
      <c r="K77" s="107">
        <v>22.59</v>
      </c>
    </row>
    <row r="78" spans="1:11">
      <c r="A78" s="106" t="s">
        <v>1158</v>
      </c>
      <c r="B78" s="106" t="s">
        <v>248</v>
      </c>
      <c r="C78" s="106" t="s">
        <v>215</v>
      </c>
      <c r="D78" s="106" t="s">
        <v>1163</v>
      </c>
      <c r="E78" s="106">
        <v>659</v>
      </c>
      <c r="F78" s="106">
        <v>881</v>
      </c>
      <c r="G78" s="106">
        <v>153</v>
      </c>
      <c r="H78" s="106" t="s">
        <v>1191</v>
      </c>
      <c r="I78" s="106">
        <v>0</v>
      </c>
      <c r="J78" s="106">
        <v>153</v>
      </c>
      <c r="K78" s="107">
        <v>25.41</v>
      </c>
    </row>
    <row r="79" spans="1:11">
      <c r="A79" s="106" t="s">
        <v>1158</v>
      </c>
      <c r="B79" s="106" t="s">
        <v>249</v>
      </c>
      <c r="C79" s="106" t="s">
        <v>215</v>
      </c>
      <c r="D79" s="106" t="s">
        <v>1164</v>
      </c>
      <c r="E79" s="106">
        <v>505</v>
      </c>
      <c r="F79" s="106">
        <v>643</v>
      </c>
      <c r="G79" s="106">
        <v>121</v>
      </c>
      <c r="H79" s="106" t="s">
        <v>1192</v>
      </c>
      <c r="I79" s="106">
        <v>0</v>
      </c>
      <c r="J79" s="106">
        <v>121</v>
      </c>
      <c r="K79" s="107">
        <v>28.24</v>
      </c>
    </row>
    <row r="80" spans="1:11">
      <c r="A80" s="106" t="s">
        <v>1158</v>
      </c>
      <c r="B80" s="106" t="s">
        <v>250</v>
      </c>
      <c r="C80" s="106" t="s">
        <v>215</v>
      </c>
      <c r="D80" s="106" t="s">
        <v>1165</v>
      </c>
      <c r="E80" s="106">
        <v>312</v>
      </c>
      <c r="F80" s="106">
        <v>396</v>
      </c>
      <c r="G80" s="106">
        <v>67</v>
      </c>
      <c r="H80" s="106" t="s">
        <v>1193</v>
      </c>
      <c r="I80" s="106">
        <v>0</v>
      </c>
      <c r="J80" s="106">
        <v>67</v>
      </c>
      <c r="K80" s="107">
        <v>31.06</v>
      </c>
    </row>
    <row r="81" spans="1:11">
      <c r="A81" s="106" t="s">
        <v>1158</v>
      </c>
      <c r="B81" s="106" t="s">
        <v>216</v>
      </c>
      <c r="C81" s="106" t="s">
        <v>215</v>
      </c>
      <c r="D81" s="106" t="s">
        <v>1159</v>
      </c>
      <c r="E81" s="106">
        <v>168</v>
      </c>
      <c r="F81" s="106">
        <v>426</v>
      </c>
      <c r="G81" s="106">
        <v>145</v>
      </c>
      <c r="H81" s="106" t="s">
        <v>1187</v>
      </c>
      <c r="I81" s="106">
        <v>0</v>
      </c>
      <c r="J81" s="106">
        <v>145</v>
      </c>
      <c r="K81" s="107">
        <v>18.64</v>
      </c>
    </row>
    <row r="82" spans="1:11">
      <c r="A82" s="106" t="s">
        <v>1158</v>
      </c>
      <c r="B82" s="106" t="s">
        <v>217</v>
      </c>
      <c r="C82" s="106" t="s">
        <v>215</v>
      </c>
      <c r="D82" s="106" t="s">
        <v>1161</v>
      </c>
      <c r="E82" s="106">
        <v>156</v>
      </c>
      <c r="F82" s="106">
        <v>382</v>
      </c>
      <c r="G82" s="106">
        <v>157</v>
      </c>
      <c r="H82" s="106" t="s">
        <v>1189</v>
      </c>
      <c r="I82" s="106">
        <v>0</v>
      </c>
      <c r="J82" s="106">
        <v>157</v>
      </c>
      <c r="K82" s="107">
        <v>25.98</v>
      </c>
    </row>
    <row r="83" spans="1:11">
      <c r="A83" s="106" t="s">
        <v>1158</v>
      </c>
      <c r="B83" s="106" t="s">
        <v>218</v>
      </c>
      <c r="C83" s="106" t="s">
        <v>215</v>
      </c>
      <c r="D83" s="106" t="s">
        <v>1163</v>
      </c>
      <c r="E83" s="106">
        <v>860</v>
      </c>
      <c r="F83" s="106">
        <v>2523</v>
      </c>
      <c r="G83" s="106">
        <v>1598</v>
      </c>
      <c r="H83" s="106" t="s">
        <v>1191</v>
      </c>
      <c r="I83" s="106">
        <v>0</v>
      </c>
      <c r="J83" s="106">
        <v>1598</v>
      </c>
      <c r="K83" s="107">
        <v>25.06</v>
      </c>
    </row>
    <row r="84" spans="1:11">
      <c r="A84" s="106" t="s">
        <v>1158</v>
      </c>
      <c r="B84" s="106" t="s">
        <v>219</v>
      </c>
      <c r="C84" s="106" t="s">
        <v>215</v>
      </c>
      <c r="D84" s="106" t="s">
        <v>1164</v>
      </c>
      <c r="E84" s="106">
        <v>853</v>
      </c>
      <c r="F84" s="106">
        <v>878</v>
      </c>
      <c r="G84" s="106">
        <v>69</v>
      </c>
      <c r="H84" s="106" t="s">
        <v>1192</v>
      </c>
      <c r="I84" s="106">
        <v>0</v>
      </c>
      <c r="J84" s="106">
        <v>69</v>
      </c>
      <c r="K84" s="107">
        <v>28.24</v>
      </c>
    </row>
    <row r="85" spans="1:11">
      <c r="A85" s="106" t="s">
        <v>1158</v>
      </c>
      <c r="B85" s="106" t="s">
        <v>221</v>
      </c>
      <c r="C85" s="106" t="s">
        <v>215</v>
      </c>
      <c r="D85" s="106" t="s">
        <v>1165</v>
      </c>
      <c r="E85" s="106">
        <v>209</v>
      </c>
      <c r="F85" s="106">
        <v>207</v>
      </c>
      <c r="G85" s="106">
        <v>30</v>
      </c>
      <c r="H85" s="106" t="s">
        <v>1193</v>
      </c>
      <c r="I85" s="106">
        <v>0</v>
      </c>
      <c r="J85" s="106">
        <v>30</v>
      </c>
      <c r="K85" s="107">
        <v>30.63</v>
      </c>
    </row>
    <row r="86" spans="1:11">
      <c r="A86" s="106" t="s">
        <v>1158</v>
      </c>
      <c r="B86" s="106" t="s">
        <v>235</v>
      </c>
      <c r="C86" s="106" t="s">
        <v>234</v>
      </c>
      <c r="D86" s="106" t="s">
        <v>1159</v>
      </c>
      <c r="E86" s="106">
        <v>591</v>
      </c>
      <c r="F86" s="106">
        <v>867</v>
      </c>
      <c r="G86" s="106">
        <v>245</v>
      </c>
      <c r="H86" s="106" t="s">
        <v>1187</v>
      </c>
      <c r="I86" s="106">
        <v>0</v>
      </c>
      <c r="J86" s="106">
        <v>245</v>
      </c>
      <c r="K86" s="107">
        <v>18.64</v>
      </c>
    </row>
    <row r="87" spans="1:11">
      <c r="A87" s="106" t="s">
        <v>1158</v>
      </c>
      <c r="B87" s="106" t="s">
        <v>236</v>
      </c>
      <c r="C87" s="106" t="s">
        <v>234</v>
      </c>
      <c r="D87" s="106" t="s">
        <v>1161</v>
      </c>
      <c r="E87" s="106">
        <v>733</v>
      </c>
      <c r="F87" s="106">
        <v>632</v>
      </c>
      <c r="G87" s="106">
        <v>44</v>
      </c>
      <c r="H87" s="106" t="s">
        <v>1189</v>
      </c>
      <c r="I87" s="106">
        <v>0</v>
      </c>
      <c r="J87" s="106">
        <v>44</v>
      </c>
      <c r="K87" s="107">
        <v>22.59</v>
      </c>
    </row>
    <row r="88" spans="1:11">
      <c r="A88" s="106" t="s">
        <v>1158</v>
      </c>
      <c r="B88" s="106" t="s">
        <v>237</v>
      </c>
      <c r="C88" s="106" t="s">
        <v>234</v>
      </c>
      <c r="D88" s="106" t="s">
        <v>1163</v>
      </c>
      <c r="E88" s="106">
        <v>713</v>
      </c>
      <c r="F88" s="106">
        <v>1006</v>
      </c>
      <c r="G88" s="106">
        <v>174</v>
      </c>
      <c r="H88" s="106" t="s">
        <v>1191</v>
      </c>
      <c r="I88" s="106">
        <v>0</v>
      </c>
      <c r="J88" s="106">
        <v>174</v>
      </c>
      <c r="K88" s="107">
        <v>25.41</v>
      </c>
    </row>
    <row r="89" spans="1:11">
      <c r="A89" s="106" t="s">
        <v>1158</v>
      </c>
      <c r="B89" s="106" t="s">
        <v>238</v>
      </c>
      <c r="C89" s="106" t="s">
        <v>234</v>
      </c>
      <c r="D89" s="106" t="s">
        <v>1164</v>
      </c>
      <c r="E89" s="106">
        <v>185</v>
      </c>
      <c r="F89" s="106">
        <v>414</v>
      </c>
      <c r="G89" s="106">
        <v>252</v>
      </c>
      <c r="H89" s="106" t="s">
        <v>1192</v>
      </c>
      <c r="I89" s="106">
        <v>0</v>
      </c>
      <c r="J89" s="106">
        <v>252</v>
      </c>
      <c r="K89" s="107">
        <v>28.24</v>
      </c>
    </row>
    <row r="90" spans="1:11">
      <c r="A90" s="106" t="s">
        <v>1158</v>
      </c>
      <c r="B90" s="106" t="s">
        <v>239</v>
      </c>
      <c r="C90" s="106" t="s">
        <v>234</v>
      </c>
      <c r="D90" s="106" t="s">
        <v>1165</v>
      </c>
      <c r="E90" s="106">
        <v>172</v>
      </c>
      <c r="F90" s="106">
        <v>198</v>
      </c>
      <c r="G90" s="106">
        <v>8</v>
      </c>
      <c r="H90" s="106" t="s">
        <v>1193</v>
      </c>
      <c r="I90" s="106">
        <v>0</v>
      </c>
      <c r="J90" s="106">
        <v>8</v>
      </c>
      <c r="K90" s="107">
        <v>31.06</v>
      </c>
    </row>
    <row r="91" spans="1:11">
      <c r="A91" s="106" t="s">
        <v>1158</v>
      </c>
      <c r="B91" s="106" t="s">
        <v>241</v>
      </c>
      <c r="C91" s="106" t="s">
        <v>234</v>
      </c>
      <c r="D91" s="106" t="s">
        <v>1159</v>
      </c>
      <c r="E91" s="106">
        <v>411</v>
      </c>
      <c r="F91" s="106">
        <v>642</v>
      </c>
      <c r="G91" s="106">
        <v>96</v>
      </c>
      <c r="H91" s="106" t="s">
        <v>1187</v>
      </c>
      <c r="I91" s="106">
        <v>0</v>
      </c>
      <c r="J91" s="106">
        <v>96</v>
      </c>
      <c r="K91" s="107">
        <v>18.64</v>
      </c>
    </row>
    <row r="92" spans="1:11">
      <c r="A92" s="106" t="s">
        <v>1158</v>
      </c>
      <c r="B92" s="106" t="s">
        <v>242</v>
      </c>
      <c r="C92" s="106" t="s">
        <v>234</v>
      </c>
      <c r="D92" s="106" t="s">
        <v>1161</v>
      </c>
      <c r="E92" s="106">
        <v>547</v>
      </c>
      <c r="F92" s="106">
        <v>577</v>
      </c>
      <c r="G92" s="106">
        <v>36</v>
      </c>
      <c r="H92" s="106" t="s">
        <v>1189</v>
      </c>
      <c r="I92" s="106">
        <v>0</v>
      </c>
      <c r="J92" s="106">
        <v>36</v>
      </c>
      <c r="K92" s="107">
        <v>22.59</v>
      </c>
    </row>
    <row r="93" spans="1:11">
      <c r="A93" s="106" t="s">
        <v>1158</v>
      </c>
      <c r="B93" s="106" t="s">
        <v>243</v>
      </c>
      <c r="C93" s="106" t="s">
        <v>234</v>
      </c>
      <c r="D93" s="106" t="s">
        <v>1163</v>
      </c>
      <c r="E93" s="106">
        <v>669</v>
      </c>
      <c r="F93" s="106">
        <v>1307</v>
      </c>
      <c r="G93" s="106">
        <v>490</v>
      </c>
      <c r="H93" s="106" t="s">
        <v>1191</v>
      </c>
      <c r="I93" s="106">
        <v>0</v>
      </c>
      <c r="J93" s="106">
        <v>490</v>
      </c>
      <c r="K93" s="107">
        <v>25.06</v>
      </c>
    </row>
    <row r="94" spans="1:11">
      <c r="A94" s="106" t="s">
        <v>1158</v>
      </c>
      <c r="B94" s="106" t="s">
        <v>244</v>
      </c>
      <c r="C94" s="106" t="s">
        <v>234</v>
      </c>
      <c r="D94" s="106" t="s">
        <v>1164</v>
      </c>
      <c r="E94" s="106">
        <v>395</v>
      </c>
      <c r="F94" s="106">
        <v>446</v>
      </c>
      <c r="G94" s="106">
        <v>22</v>
      </c>
      <c r="H94" s="106" t="s">
        <v>1192</v>
      </c>
      <c r="I94" s="106">
        <v>0</v>
      </c>
      <c r="J94" s="106">
        <v>22</v>
      </c>
      <c r="K94" s="107">
        <v>28.24</v>
      </c>
    </row>
    <row r="95" spans="1:11">
      <c r="A95" s="106" t="s">
        <v>1158</v>
      </c>
      <c r="B95" s="106" t="s">
        <v>245</v>
      </c>
      <c r="C95" s="106" t="s">
        <v>234</v>
      </c>
      <c r="D95" s="106" t="s">
        <v>1165</v>
      </c>
      <c r="E95" s="106">
        <v>79</v>
      </c>
      <c r="F95" s="106">
        <v>179</v>
      </c>
      <c r="G95" s="106">
        <v>93</v>
      </c>
      <c r="H95" s="106" t="s">
        <v>1193</v>
      </c>
      <c r="I95" s="106">
        <v>0</v>
      </c>
      <c r="J95" s="106">
        <v>93</v>
      </c>
      <c r="K95" s="107">
        <v>31.06</v>
      </c>
    </row>
    <row r="96" spans="1:11">
      <c r="J96">
        <f>SUM(J3:J95)</f>
        <v>45527</v>
      </c>
    </row>
  </sheetData>
  <mergeCells count="2">
    <mergeCell ref="A1:G1"/>
    <mergeCell ref="H1:K1"/>
  </mergeCells>
  <phoneticPr fontId="17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97"/>
  <sheetViews>
    <sheetView workbookViewId="0">
      <selection activeCell="I100" sqref="I100"/>
    </sheetView>
  </sheetViews>
  <sheetFormatPr defaultColWidth="9" defaultRowHeight="14.25"/>
  <cols>
    <col min="1" max="1" width="29" customWidth="1"/>
    <col min="2" max="4" width="9.125" customWidth="1"/>
    <col min="5" max="5" width="12.125" customWidth="1"/>
    <col min="6" max="6" width="16" customWidth="1"/>
    <col min="7" max="7" width="15.375" customWidth="1"/>
    <col min="8" max="8" width="9" hidden="1" customWidth="1"/>
    <col min="10" max="11" width="11.625" customWidth="1"/>
    <col min="13" max="13" width="9.375" customWidth="1"/>
    <col min="14" max="14" width="27.875" customWidth="1"/>
    <col min="15" max="15" width="9.875" customWidth="1"/>
  </cols>
  <sheetData>
    <row r="1" spans="1:14" ht="15.75">
      <c r="A1" s="1083" t="s">
        <v>1177</v>
      </c>
      <c r="B1" s="1083"/>
      <c r="C1" s="1083"/>
      <c r="D1" s="1083"/>
      <c r="E1" s="1083"/>
      <c r="F1" s="1083"/>
      <c r="G1" s="1083"/>
      <c r="H1" s="1084" t="s">
        <v>1178</v>
      </c>
      <c r="I1" s="1084"/>
      <c r="J1" s="1084"/>
      <c r="K1" s="1085"/>
    </row>
    <row r="2" spans="1:14" ht="47.25" customHeight="1">
      <c r="A2" s="102" t="s">
        <v>87</v>
      </c>
      <c r="B2" s="103" t="s">
        <v>1047</v>
      </c>
      <c r="C2" s="102" t="s">
        <v>1179</v>
      </c>
      <c r="D2" s="102" t="s">
        <v>1180</v>
      </c>
      <c r="E2" s="103" t="s">
        <v>1181</v>
      </c>
      <c r="F2" s="102" t="s">
        <v>1182</v>
      </c>
      <c r="G2" s="102" t="s">
        <v>1183</v>
      </c>
      <c r="H2" s="104" t="s">
        <v>1015</v>
      </c>
      <c r="I2" s="812" t="s">
        <v>1184</v>
      </c>
      <c r="J2" s="104" t="s">
        <v>1185</v>
      </c>
      <c r="K2" s="105" t="s">
        <v>1186</v>
      </c>
    </row>
    <row r="3" spans="1:14" hidden="1">
      <c r="A3" s="106" t="s">
        <v>1158</v>
      </c>
      <c r="B3" s="106" t="s">
        <v>252</v>
      </c>
      <c r="C3" s="106" t="s">
        <v>251</v>
      </c>
      <c r="D3" s="106" t="s">
        <v>1159</v>
      </c>
      <c r="E3" s="106">
        <v>166</v>
      </c>
      <c r="F3" s="106">
        <v>248</v>
      </c>
      <c r="G3" s="106">
        <v>67</v>
      </c>
      <c r="H3" s="106" t="s">
        <v>1187</v>
      </c>
      <c r="I3" s="106">
        <v>0</v>
      </c>
      <c r="J3" s="106">
        <v>67</v>
      </c>
      <c r="K3" s="107">
        <v>18.64</v>
      </c>
      <c r="M3" t="s">
        <v>1015</v>
      </c>
      <c r="N3" t="s">
        <v>1188</v>
      </c>
    </row>
    <row r="4" spans="1:14" hidden="1">
      <c r="A4" s="106" t="s">
        <v>1158</v>
      </c>
      <c r="B4" s="106" t="s">
        <v>253</v>
      </c>
      <c r="C4" s="106" t="s">
        <v>251</v>
      </c>
      <c r="D4" s="106" t="s">
        <v>1161</v>
      </c>
      <c r="E4" s="106">
        <v>249</v>
      </c>
      <c r="F4" s="106">
        <v>269</v>
      </c>
      <c r="G4" s="106">
        <v>16</v>
      </c>
      <c r="H4" s="106" t="s">
        <v>1189</v>
      </c>
      <c r="I4" s="106">
        <v>0</v>
      </c>
      <c r="J4" s="106">
        <v>16</v>
      </c>
      <c r="K4" s="107">
        <v>22.59</v>
      </c>
      <c r="M4" s="108" t="s">
        <v>1190</v>
      </c>
      <c r="N4">
        <v>2088</v>
      </c>
    </row>
    <row r="5" spans="1:14" hidden="1">
      <c r="A5" s="106" t="s">
        <v>1158</v>
      </c>
      <c r="B5" s="106" t="s">
        <v>254</v>
      </c>
      <c r="C5" s="106" t="s">
        <v>251</v>
      </c>
      <c r="D5" s="106" t="s">
        <v>1163</v>
      </c>
      <c r="E5" s="106">
        <v>462</v>
      </c>
      <c r="F5" s="106">
        <v>1099</v>
      </c>
      <c r="G5" s="106">
        <v>616</v>
      </c>
      <c r="H5" s="106" t="s">
        <v>1191</v>
      </c>
      <c r="I5" s="106">
        <v>0</v>
      </c>
      <c r="J5" s="106">
        <v>616</v>
      </c>
      <c r="K5" s="107">
        <v>25.41</v>
      </c>
      <c r="M5" s="108" t="s">
        <v>1187</v>
      </c>
      <c r="N5">
        <v>7076</v>
      </c>
    </row>
    <row r="6" spans="1:14" hidden="1">
      <c r="A6" s="106" t="s">
        <v>1158</v>
      </c>
      <c r="B6" s="106" t="s">
        <v>255</v>
      </c>
      <c r="C6" s="106" t="s">
        <v>251</v>
      </c>
      <c r="D6" s="106" t="s">
        <v>1164</v>
      </c>
      <c r="E6" s="106">
        <v>4</v>
      </c>
      <c r="F6" s="106">
        <v>1395</v>
      </c>
      <c r="G6" s="106">
        <v>961</v>
      </c>
      <c r="H6" s="106" t="s">
        <v>1192</v>
      </c>
      <c r="I6" s="106">
        <v>0</v>
      </c>
      <c r="J6" s="106">
        <v>961</v>
      </c>
      <c r="K6" s="107">
        <v>27.84</v>
      </c>
      <c r="M6" s="108" t="s">
        <v>1191</v>
      </c>
      <c r="N6">
        <v>15721</v>
      </c>
    </row>
    <row r="7" spans="1:14">
      <c r="A7" s="106" t="s">
        <v>1158</v>
      </c>
      <c r="B7" s="106" t="s">
        <v>256</v>
      </c>
      <c r="C7" s="106" t="s">
        <v>251</v>
      </c>
      <c r="D7" s="106" t="s">
        <v>1165</v>
      </c>
      <c r="E7" s="106">
        <v>237</v>
      </c>
      <c r="F7" s="106">
        <v>252</v>
      </c>
      <c r="G7" s="106">
        <v>8</v>
      </c>
      <c r="H7" s="106" t="s">
        <v>1193</v>
      </c>
      <c r="I7" s="106">
        <v>0</v>
      </c>
      <c r="J7" s="106">
        <v>8</v>
      </c>
      <c r="K7" s="107">
        <v>31.06</v>
      </c>
      <c r="M7" s="108" t="s">
        <v>1192</v>
      </c>
      <c r="N7">
        <v>8774</v>
      </c>
    </row>
    <row r="8" spans="1:14" hidden="1">
      <c r="A8" s="106" t="s">
        <v>1158</v>
      </c>
      <c r="B8" s="106" t="s">
        <v>259</v>
      </c>
      <c r="C8" s="106" t="s">
        <v>258</v>
      </c>
      <c r="D8" s="106" t="s">
        <v>1159</v>
      </c>
      <c r="E8" s="106">
        <v>200</v>
      </c>
      <c r="F8" s="106">
        <v>1853</v>
      </c>
      <c r="G8" s="106">
        <v>1323</v>
      </c>
      <c r="H8" s="106" t="s">
        <v>1187</v>
      </c>
      <c r="I8" s="106">
        <v>448</v>
      </c>
      <c r="J8" s="106">
        <v>1771</v>
      </c>
      <c r="K8" s="107">
        <v>21.13</v>
      </c>
      <c r="M8" s="108" t="s">
        <v>1189</v>
      </c>
      <c r="N8">
        <v>4111</v>
      </c>
    </row>
    <row r="9" spans="1:14" hidden="1">
      <c r="A9" s="106" t="s">
        <v>1158</v>
      </c>
      <c r="B9" s="106" t="s">
        <v>262</v>
      </c>
      <c r="C9" s="106" t="s">
        <v>258</v>
      </c>
      <c r="D9" s="106" t="s">
        <v>1163</v>
      </c>
      <c r="E9" s="106">
        <v>436</v>
      </c>
      <c r="F9" s="106">
        <v>3272</v>
      </c>
      <c r="G9" s="106">
        <v>2260</v>
      </c>
      <c r="H9" s="106" t="s">
        <v>1191</v>
      </c>
      <c r="I9" s="106">
        <v>1256</v>
      </c>
      <c r="J9" s="106">
        <v>3516</v>
      </c>
      <c r="K9" s="107">
        <v>28.81</v>
      </c>
      <c r="M9" s="108" t="s">
        <v>1193</v>
      </c>
      <c r="N9">
        <v>1877</v>
      </c>
    </row>
    <row r="10" spans="1:14" hidden="1">
      <c r="A10" s="106" t="s">
        <v>1158</v>
      </c>
      <c r="B10" s="106" t="s">
        <v>263</v>
      </c>
      <c r="C10" s="106" t="s">
        <v>258</v>
      </c>
      <c r="D10" s="106" t="s">
        <v>1164</v>
      </c>
      <c r="E10" s="106">
        <v>184</v>
      </c>
      <c r="F10" s="106">
        <v>3559</v>
      </c>
      <c r="G10" s="106">
        <v>2562</v>
      </c>
      <c r="H10" s="106" t="s">
        <v>1192</v>
      </c>
      <c r="I10" s="106">
        <v>1000</v>
      </c>
      <c r="J10" s="106">
        <v>3562</v>
      </c>
      <c r="K10" s="107">
        <v>32.47</v>
      </c>
      <c r="M10" s="108" t="s">
        <v>1194</v>
      </c>
      <c r="N10">
        <v>39647</v>
      </c>
    </row>
    <row r="11" spans="1:14" hidden="1">
      <c r="A11" s="106" t="s">
        <v>1158</v>
      </c>
      <c r="B11" s="106" t="s">
        <v>260</v>
      </c>
      <c r="C11" s="106" t="s">
        <v>258</v>
      </c>
      <c r="D11" s="106" t="s">
        <v>1172</v>
      </c>
      <c r="E11" s="106">
        <v>671</v>
      </c>
      <c r="F11" s="106">
        <v>1345</v>
      </c>
      <c r="G11" s="106">
        <v>624</v>
      </c>
      <c r="H11" s="106" t="s">
        <v>1189</v>
      </c>
      <c r="I11" s="106">
        <v>176</v>
      </c>
      <c r="J11" s="106">
        <v>800</v>
      </c>
      <c r="K11" s="107">
        <v>25.75</v>
      </c>
    </row>
    <row r="12" spans="1:14">
      <c r="A12" s="106" t="s">
        <v>1158</v>
      </c>
      <c r="B12" s="106" t="s">
        <v>264</v>
      </c>
      <c r="C12" s="106" t="s">
        <v>258</v>
      </c>
      <c r="D12" s="106" t="s">
        <v>1175</v>
      </c>
      <c r="E12" s="106">
        <v>370</v>
      </c>
      <c r="F12" s="106">
        <v>614</v>
      </c>
      <c r="G12" s="106">
        <v>246</v>
      </c>
      <c r="H12" s="106" t="s">
        <v>1193</v>
      </c>
      <c r="I12" s="106">
        <v>88</v>
      </c>
      <c r="J12" s="106">
        <v>334</v>
      </c>
      <c r="K12" s="107">
        <v>34</v>
      </c>
    </row>
    <row r="13" spans="1:14" hidden="1">
      <c r="A13" s="106" t="s">
        <v>1158</v>
      </c>
      <c r="B13" s="106" t="s">
        <v>299</v>
      </c>
      <c r="C13" s="106" t="s">
        <v>234</v>
      </c>
      <c r="D13" s="106" t="s">
        <v>1159</v>
      </c>
      <c r="E13" s="106">
        <v>388</v>
      </c>
      <c r="F13" s="106">
        <v>727</v>
      </c>
      <c r="G13" s="106">
        <v>260</v>
      </c>
      <c r="H13" s="106" t="s">
        <v>1187</v>
      </c>
      <c r="I13" s="106">
        <v>0</v>
      </c>
      <c r="J13" s="106">
        <v>260</v>
      </c>
      <c r="K13" s="107">
        <v>18.64</v>
      </c>
      <c r="M13" t="s">
        <v>1015</v>
      </c>
      <c r="N13" t="s">
        <v>1195</v>
      </c>
    </row>
    <row r="14" spans="1:14" hidden="1">
      <c r="A14" s="106" t="s">
        <v>1158</v>
      </c>
      <c r="B14" s="106" t="s">
        <v>300</v>
      </c>
      <c r="C14" s="106" t="s">
        <v>234</v>
      </c>
      <c r="D14" s="106" t="s">
        <v>1161</v>
      </c>
      <c r="E14" s="106">
        <v>546</v>
      </c>
      <c r="F14" s="106">
        <v>950</v>
      </c>
      <c r="G14" s="106">
        <v>337</v>
      </c>
      <c r="H14" s="106" t="s">
        <v>1189</v>
      </c>
      <c r="I14" s="106">
        <v>0</v>
      </c>
      <c r="J14" s="106">
        <v>337</v>
      </c>
      <c r="K14" s="107">
        <v>22.27</v>
      </c>
      <c r="M14" s="108" t="s">
        <v>1190</v>
      </c>
      <c r="N14">
        <v>2400</v>
      </c>
    </row>
    <row r="15" spans="1:14" hidden="1">
      <c r="A15" s="106" t="s">
        <v>1158</v>
      </c>
      <c r="B15" s="106" t="s">
        <v>301</v>
      </c>
      <c r="C15" s="106" t="s">
        <v>234</v>
      </c>
      <c r="D15" s="106" t="s">
        <v>1163</v>
      </c>
      <c r="E15" s="106">
        <v>661</v>
      </c>
      <c r="F15" s="106">
        <v>1670</v>
      </c>
      <c r="G15" s="106">
        <v>936</v>
      </c>
      <c r="H15" s="106" t="s">
        <v>1191</v>
      </c>
      <c r="I15" s="106">
        <v>0</v>
      </c>
      <c r="J15" s="106">
        <v>936</v>
      </c>
      <c r="K15" s="107">
        <v>25.06</v>
      </c>
      <c r="M15" s="108" t="s">
        <v>1187</v>
      </c>
      <c r="N15">
        <v>8300</v>
      </c>
    </row>
    <row r="16" spans="1:14" hidden="1">
      <c r="A16" s="106" t="s">
        <v>1158</v>
      </c>
      <c r="B16" s="106" t="s">
        <v>302</v>
      </c>
      <c r="C16" s="106" t="s">
        <v>234</v>
      </c>
      <c r="D16" s="106" t="s">
        <v>1164</v>
      </c>
      <c r="E16" s="106">
        <v>205</v>
      </c>
      <c r="F16" s="106">
        <v>299</v>
      </c>
      <c r="G16" s="106">
        <v>69</v>
      </c>
      <c r="H16" s="106" t="s">
        <v>1192</v>
      </c>
      <c r="I16" s="106">
        <v>0</v>
      </c>
      <c r="J16" s="106">
        <v>69</v>
      </c>
      <c r="K16" s="107">
        <v>28.24</v>
      </c>
      <c r="M16" s="108" t="s">
        <v>1191</v>
      </c>
      <c r="N16">
        <v>17913</v>
      </c>
    </row>
    <row r="17" spans="1:15">
      <c r="A17" s="106" t="s">
        <v>1158</v>
      </c>
      <c r="B17" s="106" t="s">
        <v>303</v>
      </c>
      <c r="C17" s="106" t="s">
        <v>234</v>
      </c>
      <c r="D17" s="106" t="s">
        <v>1165</v>
      </c>
      <c r="E17" s="106">
        <v>101</v>
      </c>
      <c r="F17" s="106">
        <v>189</v>
      </c>
      <c r="G17" s="106">
        <v>75</v>
      </c>
      <c r="H17" s="106" t="s">
        <v>1193</v>
      </c>
      <c r="I17" s="106">
        <v>0</v>
      </c>
      <c r="J17" s="106">
        <v>75</v>
      </c>
      <c r="K17" s="107">
        <v>31.06</v>
      </c>
      <c r="M17" s="108" t="s">
        <v>1192</v>
      </c>
      <c r="N17">
        <v>10294</v>
      </c>
    </row>
    <row r="18" spans="1:15" hidden="1">
      <c r="A18" s="106" t="s">
        <v>1158</v>
      </c>
      <c r="B18" s="106" t="s">
        <v>307</v>
      </c>
      <c r="C18" s="106" t="s">
        <v>305</v>
      </c>
      <c r="D18" s="106" t="s">
        <v>1171</v>
      </c>
      <c r="E18" s="106">
        <v>56</v>
      </c>
      <c r="F18" s="106">
        <v>2332</v>
      </c>
      <c r="G18" s="106">
        <v>1591</v>
      </c>
      <c r="H18" s="106" t="s">
        <v>1187</v>
      </c>
      <c r="I18" s="106">
        <v>568</v>
      </c>
      <c r="J18" s="106">
        <v>2159</v>
      </c>
      <c r="K18" s="107">
        <v>21.05</v>
      </c>
      <c r="M18" s="108" t="s">
        <v>1189</v>
      </c>
      <c r="N18">
        <v>4583</v>
      </c>
    </row>
    <row r="19" spans="1:15" hidden="1">
      <c r="A19" s="106" t="s">
        <v>1158</v>
      </c>
      <c r="B19" s="106" t="s">
        <v>310</v>
      </c>
      <c r="C19" s="106" t="s">
        <v>305</v>
      </c>
      <c r="D19" s="106" t="s">
        <v>309</v>
      </c>
      <c r="E19" s="106">
        <v>2</v>
      </c>
      <c r="F19" s="106">
        <v>1104</v>
      </c>
      <c r="G19" s="106">
        <v>750</v>
      </c>
      <c r="H19" s="106" t="s">
        <v>1190</v>
      </c>
      <c r="I19" s="106">
        <v>312</v>
      </c>
      <c r="J19" s="106">
        <v>1062</v>
      </c>
      <c r="K19" s="107">
        <v>21.05</v>
      </c>
      <c r="M19" s="108" t="s">
        <v>1193</v>
      </c>
      <c r="N19">
        <v>2037</v>
      </c>
    </row>
    <row r="20" spans="1:15" ht="15.75" hidden="1">
      <c r="A20" s="106" t="s">
        <v>1158</v>
      </c>
      <c r="B20" s="106" t="s">
        <v>312</v>
      </c>
      <c r="C20" s="106" t="s">
        <v>305</v>
      </c>
      <c r="D20" s="106" t="s">
        <v>1172</v>
      </c>
      <c r="E20" s="106">
        <v>164</v>
      </c>
      <c r="F20" s="106">
        <v>1385</v>
      </c>
      <c r="G20" s="106">
        <v>911</v>
      </c>
      <c r="H20" s="106" t="s">
        <v>1189</v>
      </c>
      <c r="I20" s="106">
        <v>168</v>
      </c>
      <c r="J20" s="106">
        <v>1079</v>
      </c>
      <c r="K20" s="107">
        <v>25.75</v>
      </c>
      <c r="M20" s="108" t="s">
        <v>1194</v>
      </c>
      <c r="N20">
        <v>45527</v>
      </c>
      <c r="O20" s="109">
        <f>N20/N10-1</f>
        <v>0.14830882538401399</v>
      </c>
    </row>
    <row r="21" spans="1:15" hidden="1">
      <c r="A21" s="106" t="s">
        <v>1158</v>
      </c>
      <c r="B21" s="106" t="s">
        <v>314</v>
      </c>
      <c r="C21" s="106" t="s">
        <v>305</v>
      </c>
      <c r="D21" s="106" t="s">
        <v>149</v>
      </c>
      <c r="E21" s="106">
        <v>10</v>
      </c>
      <c r="F21" s="106">
        <v>1375</v>
      </c>
      <c r="G21" s="106">
        <v>946</v>
      </c>
      <c r="H21" s="106" t="s">
        <v>1191</v>
      </c>
      <c r="I21" s="106">
        <v>432</v>
      </c>
      <c r="J21" s="106">
        <v>1378</v>
      </c>
      <c r="K21" s="107">
        <v>29</v>
      </c>
    </row>
    <row r="22" spans="1:15" hidden="1">
      <c r="A22" s="106" t="s">
        <v>1158</v>
      </c>
      <c r="B22" s="106" t="s">
        <v>316</v>
      </c>
      <c r="C22" s="106" t="s">
        <v>305</v>
      </c>
      <c r="D22" s="106" t="s">
        <v>150</v>
      </c>
      <c r="E22" s="106">
        <v>2</v>
      </c>
      <c r="F22" s="106">
        <v>811</v>
      </c>
      <c r="G22" s="106">
        <v>521</v>
      </c>
      <c r="H22" s="106" t="s">
        <v>1192</v>
      </c>
      <c r="I22" s="106">
        <v>80</v>
      </c>
      <c r="J22" s="106">
        <v>601</v>
      </c>
      <c r="K22" s="107">
        <v>32.15</v>
      </c>
    </row>
    <row r="23" spans="1:15" hidden="1">
      <c r="A23" s="106" t="s">
        <v>1158</v>
      </c>
      <c r="B23" s="106" t="s">
        <v>229</v>
      </c>
      <c r="C23" s="106" t="s">
        <v>215</v>
      </c>
      <c r="D23" s="106" t="s">
        <v>1159</v>
      </c>
      <c r="E23" s="106">
        <v>128</v>
      </c>
      <c r="F23" s="106">
        <v>545</v>
      </c>
      <c r="G23" s="106">
        <v>356</v>
      </c>
      <c r="H23" s="106" t="s">
        <v>1187</v>
      </c>
      <c r="I23" s="106">
        <v>0</v>
      </c>
      <c r="J23" s="106">
        <v>356</v>
      </c>
      <c r="K23" s="107">
        <v>18.64</v>
      </c>
    </row>
    <row r="24" spans="1:15" hidden="1">
      <c r="A24" s="106" t="s">
        <v>1158</v>
      </c>
      <c r="B24" s="106" t="s">
        <v>230</v>
      </c>
      <c r="C24" s="106" t="s">
        <v>215</v>
      </c>
      <c r="D24" s="106" t="s">
        <v>1167</v>
      </c>
      <c r="E24" s="106">
        <v>469</v>
      </c>
      <c r="F24" s="106">
        <v>583</v>
      </c>
      <c r="G24" s="106">
        <v>116</v>
      </c>
      <c r="H24" s="106" t="s">
        <v>1189</v>
      </c>
      <c r="I24" s="106">
        <v>0</v>
      </c>
      <c r="J24" s="106">
        <v>116</v>
      </c>
      <c r="K24" s="107">
        <v>22.27</v>
      </c>
    </row>
    <row r="25" spans="1:15" hidden="1">
      <c r="A25" s="106" t="s">
        <v>1158</v>
      </c>
      <c r="B25" s="106" t="s">
        <v>231</v>
      </c>
      <c r="C25" s="106" t="s">
        <v>215</v>
      </c>
      <c r="D25" s="106" t="s">
        <v>1163</v>
      </c>
      <c r="E25" s="106">
        <v>703</v>
      </c>
      <c r="F25" s="106">
        <v>841</v>
      </c>
      <c r="G25" s="106">
        <v>145</v>
      </c>
      <c r="H25" s="106" t="s">
        <v>1191</v>
      </c>
      <c r="I25" s="106">
        <v>0</v>
      </c>
      <c r="J25" s="106">
        <v>145</v>
      </c>
      <c r="K25" s="107">
        <v>25.41</v>
      </c>
    </row>
    <row r="26" spans="1:15" hidden="1">
      <c r="A26" s="106" t="s">
        <v>1158</v>
      </c>
      <c r="B26" s="106" t="s">
        <v>232</v>
      </c>
      <c r="C26" s="106" t="s">
        <v>215</v>
      </c>
      <c r="D26" s="106" t="s">
        <v>1164</v>
      </c>
      <c r="E26" s="106">
        <v>580</v>
      </c>
      <c r="F26" s="106">
        <v>836</v>
      </c>
      <c r="G26" s="106">
        <v>168</v>
      </c>
      <c r="H26" s="106" t="s">
        <v>1192</v>
      </c>
      <c r="I26" s="106">
        <v>0</v>
      </c>
      <c r="J26" s="106">
        <v>168</v>
      </c>
      <c r="K26" s="107">
        <v>27.84</v>
      </c>
    </row>
    <row r="27" spans="1:15">
      <c r="A27" s="106" t="s">
        <v>1158</v>
      </c>
      <c r="B27" s="106" t="s">
        <v>233</v>
      </c>
      <c r="C27" s="106" t="s">
        <v>215</v>
      </c>
      <c r="D27" s="106" t="s">
        <v>1165</v>
      </c>
      <c r="E27" s="106">
        <v>298</v>
      </c>
      <c r="F27" s="106">
        <v>762</v>
      </c>
      <c r="G27" s="106">
        <v>380</v>
      </c>
      <c r="H27" s="106" t="s">
        <v>1193</v>
      </c>
      <c r="I27" s="106">
        <v>0</v>
      </c>
      <c r="J27" s="106">
        <v>380</v>
      </c>
      <c r="K27" s="107">
        <v>30.63</v>
      </c>
    </row>
    <row r="28" spans="1:15" hidden="1">
      <c r="A28" s="106" t="s">
        <v>1158</v>
      </c>
      <c r="B28" s="106" t="s">
        <v>267</v>
      </c>
      <c r="C28" s="106" t="s">
        <v>266</v>
      </c>
      <c r="D28" s="106" t="s">
        <v>1159</v>
      </c>
      <c r="E28" s="106">
        <v>366</v>
      </c>
      <c r="F28" s="106">
        <v>583</v>
      </c>
      <c r="G28" s="106">
        <v>157</v>
      </c>
      <c r="H28" s="106" t="s">
        <v>1187</v>
      </c>
      <c r="I28" s="106">
        <v>64</v>
      </c>
      <c r="J28" s="106">
        <v>221</v>
      </c>
      <c r="K28" s="107">
        <v>21.13</v>
      </c>
    </row>
    <row r="29" spans="1:15" hidden="1">
      <c r="A29" s="106" t="s">
        <v>1158</v>
      </c>
      <c r="B29" s="106" t="s">
        <v>270</v>
      </c>
      <c r="C29" s="106" t="s">
        <v>266</v>
      </c>
      <c r="D29" s="106" t="s">
        <v>1163</v>
      </c>
      <c r="E29" s="106">
        <v>697</v>
      </c>
      <c r="F29" s="106">
        <v>1655</v>
      </c>
      <c r="G29" s="106">
        <v>855</v>
      </c>
      <c r="H29" s="106" t="s">
        <v>1191</v>
      </c>
      <c r="I29" s="106">
        <v>256</v>
      </c>
      <c r="J29" s="106">
        <v>1111</v>
      </c>
      <c r="K29" s="107">
        <v>29.22</v>
      </c>
    </row>
    <row r="30" spans="1:15" hidden="1">
      <c r="A30" s="106" t="s">
        <v>1158</v>
      </c>
      <c r="B30" s="106" t="s">
        <v>271</v>
      </c>
      <c r="C30" s="106" t="s">
        <v>266</v>
      </c>
      <c r="D30" s="106" t="s">
        <v>1164</v>
      </c>
      <c r="E30" s="106">
        <v>153</v>
      </c>
      <c r="F30" s="106">
        <v>807</v>
      </c>
      <c r="G30" s="106">
        <v>555</v>
      </c>
      <c r="H30" s="106" t="s">
        <v>1192</v>
      </c>
      <c r="I30" s="106">
        <v>144</v>
      </c>
      <c r="J30" s="106">
        <v>699</v>
      </c>
      <c r="K30" s="107">
        <v>32.47</v>
      </c>
    </row>
    <row r="31" spans="1:15" hidden="1">
      <c r="A31" s="106" t="s">
        <v>1158</v>
      </c>
      <c r="B31" s="106" t="s">
        <v>268</v>
      </c>
      <c r="C31" s="106" t="s">
        <v>266</v>
      </c>
      <c r="D31" s="106" t="s">
        <v>1172</v>
      </c>
      <c r="E31" s="106">
        <v>490</v>
      </c>
      <c r="F31" s="106">
        <v>545</v>
      </c>
      <c r="G31" s="106">
        <v>39</v>
      </c>
      <c r="H31" s="106" t="s">
        <v>1189</v>
      </c>
      <c r="I31" s="106">
        <v>48</v>
      </c>
      <c r="J31" s="106">
        <v>87</v>
      </c>
      <c r="K31" s="107">
        <v>25.75</v>
      </c>
    </row>
    <row r="32" spans="1:15">
      <c r="A32" s="106" t="s">
        <v>1158</v>
      </c>
      <c r="B32" s="106" t="s">
        <v>272</v>
      </c>
      <c r="C32" s="106" t="s">
        <v>266</v>
      </c>
      <c r="D32" s="106" t="s">
        <v>1175</v>
      </c>
      <c r="E32" s="106">
        <v>214</v>
      </c>
      <c r="F32" s="106">
        <v>278</v>
      </c>
      <c r="G32" s="106">
        <v>59</v>
      </c>
      <c r="H32" s="106" t="s">
        <v>1193</v>
      </c>
      <c r="I32" s="106">
        <v>32</v>
      </c>
      <c r="J32" s="106">
        <v>91</v>
      </c>
      <c r="K32" s="107">
        <v>34</v>
      </c>
    </row>
    <row r="33" spans="1:11" hidden="1">
      <c r="A33" s="106" t="s">
        <v>1158</v>
      </c>
      <c r="B33" s="106" t="s">
        <v>275</v>
      </c>
      <c r="C33" s="106" t="s">
        <v>274</v>
      </c>
      <c r="D33" s="106" t="s">
        <v>1159</v>
      </c>
      <c r="E33" s="106">
        <v>448</v>
      </c>
      <c r="F33" s="106">
        <v>1011</v>
      </c>
      <c r="G33" s="106">
        <v>380</v>
      </c>
      <c r="H33" s="106" t="s">
        <v>1187</v>
      </c>
      <c r="I33" s="106">
        <v>144</v>
      </c>
      <c r="J33" s="106">
        <v>524</v>
      </c>
      <c r="K33" s="107">
        <v>21.13</v>
      </c>
    </row>
    <row r="34" spans="1:11" hidden="1">
      <c r="A34" s="106" t="s">
        <v>1158</v>
      </c>
      <c r="B34" s="106" t="s">
        <v>278</v>
      </c>
      <c r="C34" s="106" t="s">
        <v>274</v>
      </c>
      <c r="D34" s="106" t="s">
        <v>1163</v>
      </c>
      <c r="E34" s="106">
        <v>583</v>
      </c>
      <c r="F34" s="106">
        <v>1299</v>
      </c>
      <c r="G34" s="106">
        <v>565</v>
      </c>
      <c r="H34" s="106" t="s">
        <v>1191</v>
      </c>
      <c r="I34" s="106">
        <v>248</v>
      </c>
      <c r="J34" s="106">
        <v>813</v>
      </c>
      <c r="K34" s="107">
        <v>29.22</v>
      </c>
    </row>
    <row r="35" spans="1:11" hidden="1">
      <c r="A35" s="106" t="s">
        <v>1158</v>
      </c>
      <c r="B35" s="106" t="s">
        <v>279</v>
      </c>
      <c r="C35" s="106" t="s">
        <v>274</v>
      </c>
      <c r="D35" s="106" t="s">
        <v>1164</v>
      </c>
      <c r="E35" s="106">
        <v>4</v>
      </c>
      <c r="F35" s="106">
        <v>1410</v>
      </c>
      <c r="G35" s="106">
        <v>958</v>
      </c>
      <c r="H35" s="106" t="s">
        <v>1192</v>
      </c>
      <c r="I35" s="106">
        <v>296</v>
      </c>
      <c r="J35" s="106">
        <v>1254</v>
      </c>
      <c r="K35" s="107">
        <v>32.47</v>
      </c>
    </row>
    <row r="36" spans="1:11" hidden="1">
      <c r="A36" s="106" t="s">
        <v>1158</v>
      </c>
      <c r="B36" s="106" t="s">
        <v>276</v>
      </c>
      <c r="C36" s="106" t="s">
        <v>274</v>
      </c>
      <c r="D36" s="106" t="s">
        <v>1172</v>
      </c>
      <c r="E36" s="106">
        <v>496</v>
      </c>
      <c r="F36" s="106">
        <v>881</v>
      </c>
      <c r="G36" s="106">
        <v>324</v>
      </c>
      <c r="H36" s="106" t="s">
        <v>1189</v>
      </c>
      <c r="I36" s="106">
        <v>80</v>
      </c>
      <c r="J36" s="106">
        <v>404</v>
      </c>
      <c r="K36" s="107">
        <v>25.75</v>
      </c>
    </row>
    <row r="37" spans="1:11">
      <c r="A37" s="106" t="s">
        <v>1158</v>
      </c>
      <c r="B37" s="106" t="s">
        <v>280</v>
      </c>
      <c r="C37" s="106" t="s">
        <v>274</v>
      </c>
      <c r="D37" s="106" t="s">
        <v>1175</v>
      </c>
      <c r="E37" s="106">
        <v>239</v>
      </c>
      <c r="F37" s="106">
        <v>680</v>
      </c>
      <c r="G37" s="106">
        <v>414</v>
      </c>
      <c r="H37" s="106" t="s">
        <v>1193</v>
      </c>
      <c r="I37" s="106">
        <v>40</v>
      </c>
      <c r="J37" s="106">
        <v>454</v>
      </c>
      <c r="K37" s="107">
        <v>34</v>
      </c>
    </row>
    <row r="38" spans="1:11" hidden="1">
      <c r="A38" s="106" t="s">
        <v>1158</v>
      </c>
      <c r="B38" s="106" t="s">
        <v>283</v>
      </c>
      <c r="C38" s="106" t="s">
        <v>222</v>
      </c>
      <c r="D38" s="106" t="s">
        <v>1159</v>
      </c>
      <c r="E38" s="106">
        <v>532</v>
      </c>
      <c r="F38" s="106">
        <v>724</v>
      </c>
      <c r="G38" s="106">
        <v>155</v>
      </c>
      <c r="H38" s="106" t="s">
        <v>1187</v>
      </c>
      <c r="I38" s="106">
        <v>0</v>
      </c>
      <c r="J38" s="106">
        <v>155</v>
      </c>
      <c r="K38" s="107">
        <v>18.38</v>
      </c>
    </row>
    <row r="39" spans="1:11" hidden="1">
      <c r="A39" s="106" t="s">
        <v>1158</v>
      </c>
      <c r="B39" s="106" t="s">
        <v>284</v>
      </c>
      <c r="C39" s="106" t="s">
        <v>222</v>
      </c>
      <c r="D39" s="106" t="s">
        <v>1168</v>
      </c>
      <c r="E39" s="106">
        <v>243</v>
      </c>
      <c r="F39" s="106">
        <v>630</v>
      </c>
      <c r="G39" s="106">
        <v>333</v>
      </c>
      <c r="H39" s="106" t="s">
        <v>1189</v>
      </c>
      <c r="I39" s="106">
        <v>0</v>
      </c>
      <c r="J39" s="106">
        <v>333</v>
      </c>
      <c r="K39" s="107">
        <v>25.62</v>
      </c>
    </row>
    <row r="40" spans="1:11" hidden="1">
      <c r="A40" s="106" t="s">
        <v>1158</v>
      </c>
      <c r="B40" s="106" t="s">
        <v>285</v>
      </c>
      <c r="C40" s="106" t="s">
        <v>222</v>
      </c>
      <c r="D40" s="106" t="s">
        <v>1169</v>
      </c>
      <c r="E40" s="106">
        <v>739</v>
      </c>
      <c r="F40" s="106">
        <v>1763</v>
      </c>
      <c r="G40" s="106">
        <v>818</v>
      </c>
      <c r="H40" s="106" t="s">
        <v>1191</v>
      </c>
      <c r="I40" s="106">
        <v>0</v>
      </c>
      <c r="J40" s="106">
        <v>818</v>
      </c>
      <c r="K40" s="107">
        <v>25.41</v>
      </c>
    </row>
    <row r="41" spans="1:11" hidden="1">
      <c r="A41" s="106" t="s">
        <v>1158</v>
      </c>
      <c r="B41" s="106" t="s">
        <v>286</v>
      </c>
      <c r="C41" s="106" t="s">
        <v>222</v>
      </c>
      <c r="D41" s="106" t="s">
        <v>1170</v>
      </c>
      <c r="E41" s="106">
        <v>542</v>
      </c>
      <c r="F41" s="106">
        <v>1021</v>
      </c>
      <c r="G41" s="106">
        <v>441</v>
      </c>
      <c r="H41" s="106" t="s">
        <v>1192</v>
      </c>
      <c r="I41" s="106">
        <v>0</v>
      </c>
      <c r="J41" s="106">
        <v>441</v>
      </c>
      <c r="K41" s="107">
        <v>28.24</v>
      </c>
    </row>
    <row r="42" spans="1:11">
      <c r="A42" s="106" t="s">
        <v>1158</v>
      </c>
      <c r="B42" s="106" t="s">
        <v>287</v>
      </c>
      <c r="C42" s="106" t="s">
        <v>222</v>
      </c>
      <c r="D42" s="106" t="s">
        <v>1165</v>
      </c>
      <c r="E42" s="106">
        <v>34</v>
      </c>
      <c r="F42" s="106">
        <v>160</v>
      </c>
      <c r="G42" s="106">
        <v>105</v>
      </c>
      <c r="H42" s="106" t="s">
        <v>1193</v>
      </c>
      <c r="I42" s="106">
        <v>0</v>
      </c>
      <c r="J42" s="106">
        <v>105</v>
      </c>
      <c r="K42" s="107">
        <v>30.63</v>
      </c>
    </row>
    <row r="43" spans="1:11" hidden="1">
      <c r="A43" s="106" t="s">
        <v>1158</v>
      </c>
      <c r="B43" s="106" t="s">
        <v>294</v>
      </c>
      <c r="C43" s="106" t="s">
        <v>293</v>
      </c>
      <c r="D43" s="106" t="s">
        <v>1159</v>
      </c>
      <c r="E43" s="106">
        <v>111</v>
      </c>
      <c r="F43" s="106">
        <v>281</v>
      </c>
      <c r="G43" s="106">
        <v>102</v>
      </c>
      <c r="H43" s="106" t="s">
        <v>1187</v>
      </c>
      <c r="I43" s="106">
        <v>0</v>
      </c>
      <c r="J43" s="106">
        <v>102</v>
      </c>
      <c r="K43" s="107">
        <v>18.64</v>
      </c>
    </row>
    <row r="44" spans="1:11" hidden="1">
      <c r="A44" s="106" t="s">
        <v>1158</v>
      </c>
      <c r="B44" s="106" t="s">
        <v>295</v>
      </c>
      <c r="C44" s="106" t="s">
        <v>293</v>
      </c>
      <c r="D44" s="106" t="s">
        <v>1161</v>
      </c>
      <c r="E44" s="106">
        <v>284</v>
      </c>
      <c r="F44" s="106">
        <v>353</v>
      </c>
      <c r="G44" s="106">
        <v>41</v>
      </c>
      <c r="H44" s="106" t="s">
        <v>1189</v>
      </c>
      <c r="I44" s="106">
        <v>0</v>
      </c>
      <c r="J44" s="106">
        <v>41</v>
      </c>
      <c r="K44" s="107">
        <v>22.59</v>
      </c>
    </row>
    <row r="45" spans="1:11" hidden="1">
      <c r="A45" s="106" t="s">
        <v>1158</v>
      </c>
      <c r="B45" s="106" t="s">
        <v>296</v>
      </c>
      <c r="C45" s="106" t="s">
        <v>293</v>
      </c>
      <c r="D45" s="106" t="s">
        <v>1163</v>
      </c>
      <c r="E45" s="106">
        <v>526</v>
      </c>
      <c r="F45" s="106">
        <v>1028</v>
      </c>
      <c r="G45" s="106">
        <v>444</v>
      </c>
      <c r="H45" s="106" t="s">
        <v>1191</v>
      </c>
      <c r="I45" s="106">
        <v>0</v>
      </c>
      <c r="J45" s="106">
        <v>444</v>
      </c>
      <c r="K45" s="107">
        <v>25.41</v>
      </c>
    </row>
    <row r="46" spans="1:11" hidden="1">
      <c r="A46" s="106" t="s">
        <v>1158</v>
      </c>
      <c r="B46" s="106" t="s">
        <v>297</v>
      </c>
      <c r="C46" s="106" t="s">
        <v>293</v>
      </c>
      <c r="D46" s="106" t="s">
        <v>1164</v>
      </c>
      <c r="E46" s="106">
        <v>105</v>
      </c>
      <c r="F46" s="106">
        <v>744</v>
      </c>
      <c r="G46" s="106">
        <v>488</v>
      </c>
      <c r="H46" s="106" t="s">
        <v>1192</v>
      </c>
      <c r="I46" s="106">
        <v>0</v>
      </c>
      <c r="J46" s="106">
        <v>488</v>
      </c>
      <c r="K46" s="107">
        <v>27.84</v>
      </c>
    </row>
    <row r="47" spans="1:11">
      <c r="A47" s="106" t="s">
        <v>1158</v>
      </c>
      <c r="B47" s="106" t="s">
        <v>298</v>
      </c>
      <c r="C47" s="106" t="s">
        <v>293</v>
      </c>
      <c r="D47" s="106" t="s">
        <v>1165</v>
      </c>
      <c r="E47" s="106">
        <v>33</v>
      </c>
      <c r="F47" s="106">
        <v>285</v>
      </c>
      <c r="G47" s="106">
        <v>184</v>
      </c>
      <c r="H47" s="106" t="s">
        <v>1193</v>
      </c>
      <c r="I47" s="106">
        <v>0</v>
      </c>
      <c r="J47" s="106">
        <v>184</v>
      </c>
      <c r="K47" s="107">
        <v>31.06</v>
      </c>
    </row>
    <row r="48" spans="1:11" hidden="1">
      <c r="A48" s="106" t="s">
        <v>1158</v>
      </c>
      <c r="B48" s="106" t="s">
        <v>320</v>
      </c>
      <c r="C48" s="106" t="s">
        <v>319</v>
      </c>
      <c r="D48" s="106" t="s">
        <v>1171</v>
      </c>
      <c r="E48" s="106">
        <v>299</v>
      </c>
      <c r="F48" s="106">
        <v>591</v>
      </c>
      <c r="G48" s="106">
        <v>222</v>
      </c>
      <c r="H48" s="106" t="s">
        <v>1187</v>
      </c>
      <c r="I48" s="106">
        <v>0</v>
      </c>
      <c r="J48" s="106">
        <v>222</v>
      </c>
      <c r="K48" s="107">
        <v>21.05</v>
      </c>
    </row>
    <row r="49" spans="1:11" hidden="1">
      <c r="A49" s="106" t="s">
        <v>1158</v>
      </c>
      <c r="B49" s="106" t="s">
        <v>322</v>
      </c>
      <c r="C49" s="106" t="s">
        <v>319</v>
      </c>
      <c r="D49" s="106" t="s">
        <v>309</v>
      </c>
      <c r="E49" s="106">
        <v>364</v>
      </c>
      <c r="F49" s="106">
        <v>283</v>
      </c>
      <c r="G49" s="106">
        <v>33</v>
      </c>
      <c r="H49" s="106" t="s">
        <v>1190</v>
      </c>
      <c r="I49" s="106">
        <v>0</v>
      </c>
      <c r="J49" s="106">
        <v>33</v>
      </c>
      <c r="K49" s="107">
        <v>21.05</v>
      </c>
    </row>
    <row r="50" spans="1:11" hidden="1">
      <c r="A50" s="106" t="s">
        <v>1158</v>
      </c>
      <c r="B50" s="106" t="s">
        <v>324</v>
      </c>
      <c r="C50" s="106" t="s">
        <v>319</v>
      </c>
      <c r="D50" s="106" t="s">
        <v>148</v>
      </c>
      <c r="E50" s="106">
        <v>594</v>
      </c>
      <c r="F50" s="106">
        <v>309</v>
      </c>
      <c r="G50" s="106">
        <v>33</v>
      </c>
      <c r="H50" s="106" t="s">
        <v>1189</v>
      </c>
      <c r="I50" s="106">
        <v>0</v>
      </c>
      <c r="J50" s="106">
        <v>33</v>
      </c>
      <c r="K50" s="107">
        <v>25.75</v>
      </c>
    </row>
    <row r="51" spans="1:11" hidden="1">
      <c r="A51" s="106" t="s">
        <v>1158</v>
      </c>
      <c r="B51" s="106" t="s">
        <v>326</v>
      </c>
      <c r="C51" s="106" t="s">
        <v>319</v>
      </c>
      <c r="D51" s="106" t="s">
        <v>149</v>
      </c>
      <c r="E51" s="106">
        <v>3</v>
      </c>
      <c r="F51" s="106">
        <v>986</v>
      </c>
      <c r="G51" s="106">
        <v>662</v>
      </c>
      <c r="H51" s="106" t="s">
        <v>1191</v>
      </c>
      <c r="I51" s="106">
        <v>0</v>
      </c>
      <c r="J51" s="106">
        <v>662</v>
      </c>
      <c r="K51" s="107">
        <v>29</v>
      </c>
    </row>
    <row r="52" spans="1:11" hidden="1">
      <c r="A52" s="106" t="s">
        <v>1158</v>
      </c>
      <c r="B52" s="106" t="s">
        <v>328</v>
      </c>
      <c r="C52" s="106" t="s">
        <v>319</v>
      </c>
      <c r="D52" s="106" t="s">
        <v>150</v>
      </c>
      <c r="E52" s="106">
        <v>141</v>
      </c>
      <c r="F52" s="106">
        <v>448</v>
      </c>
      <c r="G52" s="106">
        <v>233</v>
      </c>
      <c r="H52" s="106" t="s">
        <v>1192</v>
      </c>
      <c r="I52" s="106">
        <v>0</v>
      </c>
      <c r="J52" s="106">
        <v>233</v>
      </c>
      <c r="K52" s="107">
        <v>32.15</v>
      </c>
    </row>
    <row r="53" spans="1:11" hidden="1">
      <c r="A53" s="106" t="s">
        <v>1158</v>
      </c>
      <c r="B53" s="106" t="s">
        <v>331</v>
      </c>
      <c r="C53" s="106" t="s">
        <v>234</v>
      </c>
      <c r="D53" s="106" t="s">
        <v>1171</v>
      </c>
      <c r="E53" s="106">
        <v>238</v>
      </c>
      <c r="F53" s="106">
        <v>753</v>
      </c>
      <c r="G53" s="106">
        <v>440</v>
      </c>
      <c r="H53" s="106" t="s">
        <v>1187</v>
      </c>
      <c r="I53" s="106">
        <v>0</v>
      </c>
      <c r="J53" s="106">
        <v>440</v>
      </c>
      <c r="K53" s="107">
        <v>21.05</v>
      </c>
    </row>
    <row r="54" spans="1:11" hidden="1">
      <c r="A54" s="106" t="s">
        <v>1158</v>
      </c>
      <c r="B54" s="106" t="s">
        <v>333</v>
      </c>
      <c r="C54" s="106" t="s">
        <v>234</v>
      </c>
      <c r="D54" s="106" t="s">
        <v>309</v>
      </c>
      <c r="E54" s="106">
        <v>4</v>
      </c>
      <c r="F54" s="106">
        <v>955</v>
      </c>
      <c r="G54" s="106">
        <v>735</v>
      </c>
      <c r="H54" s="106" t="s">
        <v>1190</v>
      </c>
      <c r="I54" s="106">
        <v>0</v>
      </c>
      <c r="J54" s="106">
        <v>735</v>
      </c>
      <c r="K54" s="107">
        <v>21.05</v>
      </c>
    </row>
    <row r="55" spans="1:11" hidden="1">
      <c r="A55" s="106" t="s">
        <v>1158</v>
      </c>
      <c r="B55" s="106" t="s">
        <v>335</v>
      </c>
      <c r="C55" s="106" t="s">
        <v>234</v>
      </c>
      <c r="D55" s="106" t="s">
        <v>148</v>
      </c>
      <c r="E55" s="106">
        <v>514</v>
      </c>
      <c r="F55" s="106">
        <v>271</v>
      </c>
      <c r="G55" s="106">
        <v>25</v>
      </c>
      <c r="H55" s="106" t="s">
        <v>1189</v>
      </c>
      <c r="I55" s="106">
        <v>0</v>
      </c>
      <c r="J55" s="106">
        <v>25</v>
      </c>
      <c r="K55" s="107">
        <v>25.75</v>
      </c>
    </row>
    <row r="56" spans="1:11" hidden="1">
      <c r="A56" s="106" t="s">
        <v>1158</v>
      </c>
      <c r="B56" s="106" t="s">
        <v>337</v>
      </c>
      <c r="C56" s="106" t="s">
        <v>234</v>
      </c>
      <c r="D56" s="106" t="s">
        <v>149</v>
      </c>
      <c r="E56" s="106">
        <v>230</v>
      </c>
      <c r="F56" s="106">
        <v>567</v>
      </c>
      <c r="G56" s="106">
        <v>299</v>
      </c>
      <c r="H56" s="106" t="s">
        <v>1191</v>
      </c>
      <c r="I56" s="106">
        <v>0</v>
      </c>
      <c r="J56" s="106">
        <v>299</v>
      </c>
      <c r="K56" s="107">
        <v>29</v>
      </c>
    </row>
    <row r="57" spans="1:11" hidden="1">
      <c r="A57" s="106" t="s">
        <v>1158</v>
      </c>
      <c r="B57" s="106" t="s">
        <v>339</v>
      </c>
      <c r="C57" s="106" t="s">
        <v>234</v>
      </c>
      <c r="D57" s="106" t="s">
        <v>150</v>
      </c>
      <c r="E57" s="106">
        <v>136</v>
      </c>
      <c r="F57" s="106">
        <v>504</v>
      </c>
      <c r="G57" s="106">
        <v>318</v>
      </c>
      <c r="H57" s="106" t="s">
        <v>1192</v>
      </c>
      <c r="I57" s="106">
        <v>0</v>
      </c>
      <c r="J57" s="106">
        <v>318</v>
      </c>
      <c r="K57" s="107">
        <v>32.15</v>
      </c>
    </row>
    <row r="58" spans="1:11" hidden="1">
      <c r="A58" s="106" t="s">
        <v>1158</v>
      </c>
      <c r="B58" s="106" t="s">
        <v>343</v>
      </c>
      <c r="C58" s="106" t="s">
        <v>342</v>
      </c>
      <c r="D58" s="106" t="s">
        <v>1171</v>
      </c>
      <c r="E58" s="106">
        <v>224</v>
      </c>
      <c r="F58" s="106">
        <v>758</v>
      </c>
      <c r="G58" s="106">
        <v>586</v>
      </c>
      <c r="H58" s="106" t="s">
        <v>1187</v>
      </c>
      <c r="I58" s="106">
        <v>0</v>
      </c>
      <c r="J58" s="106">
        <v>586</v>
      </c>
      <c r="K58" s="107">
        <v>21.05</v>
      </c>
    </row>
    <row r="59" spans="1:11" hidden="1">
      <c r="A59" s="106" t="s">
        <v>1158</v>
      </c>
      <c r="B59" s="106" t="s">
        <v>345</v>
      </c>
      <c r="C59" s="106" t="s">
        <v>342</v>
      </c>
      <c r="D59" s="106" t="s">
        <v>309</v>
      </c>
      <c r="E59" s="106">
        <v>185</v>
      </c>
      <c r="F59" s="106">
        <v>569</v>
      </c>
      <c r="G59" s="106">
        <v>345</v>
      </c>
      <c r="H59" s="106" t="s">
        <v>1190</v>
      </c>
      <c r="I59" s="106">
        <v>0</v>
      </c>
      <c r="J59" s="106">
        <v>345</v>
      </c>
      <c r="K59" s="107">
        <v>21.05</v>
      </c>
    </row>
    <row r="60" spans="1:11" hidden="1">
      <c r="A60" s="106" t="s">
        <v>1158</v>
      </c>
      <c r="B60" s="106" t="s">
        <v>347</v>
      </c>
      <c r="C60" s="106" t="s">
        <v>342</v>
      </c>
      <c r="D60" s="106" t="s">
        <v>148</v>
      </c>
      <c r="E60" s="106">
        <v>276</v>
      </c>
      <c r="F60" s="106">
        <v>318</v>
      </c>
      <c r="G60" s="106">
        <v>22</v>
      </c>
      <c r="H60" s="106" t="s">
        <v>1189</v>
      </c>
      <c r="I60" s="106">
        <v>0</v>
      </c>
      <c r="J60" s="106">
        <v>22</v>
      </c>
      <c r="K60" s="107">
        <v>25.75</v>
      </c>
    </row>
    <row r="61" spans="1:11" hidden="1">
      <c r="A61" s="106" t="s">
        <v>1158</v>
      </c>
      <c r="B61" s="106" t="s">
        <v>349</v>
      </c>
      <c r="C61" s="106" t="s">
        <v>342</v>
      </c>
      <c r="D61" s="106" t="s">
        <v>1173</v>
      </c>
      <c r="E61" s="106">
        <v>417</v>
      </c>
      <c r="F61" s="106">
        <v>749</v>
      </c>
      <c r="G61" s="106">
        <v>286</v>
      </c>
      <c r="H61" s="106" t="s">
        <v>1191</v>
      </c>
      <c r="I61" s="106">
        <v>0</v>
      </c>
      <c r="J61" s="106">
        <v>286</v>
      </c>
      <c r="K61" s="107">
        <v>29</v>
      </c>
    </row>
    <row r="62" spans="1:11" hidden="1">
      <c r="A62" s="106" t="s">
        <v>1158</v>
      </c>
      <c r="B62" s="106" t="s">
        <v>355</v>
      </c>
      <c r="C62" s="106" t="s">
        <v>354</v>
      </c>
      <c r="D62" s="106" t="s">
        <v>1171</v>
      </c>
      <c r="E62" s="106">
        <v>680</v>
      </c>
      <c r="F62" s="106">
        <v>1049</v>
      </c>
      <c r="G62" s="106">
        <v>375</v>
      </c>
      <c r="H62" s="106" t="s">
        <v>1187</v>
      </c>
      <c r="I62" s="106">
        <v>0</v>
      </c>
      <c r="J62" s="106">
        <v>375</v>
      </c>
      <c r="K62" s="107">
        <v>21.05</v>
      </c>
    </row>
    <row r="63" spans="1:11" hidden="1">
      <c r="A63" s="106" t="s">
        <v>1158</v>
      </c>
      <c r="B63" s="106" t="s">
        <v>357</v>
      </c>
      <c r="C63" s="106" t="s">
        <v>354</v>
      </c>
      <c r="D63" s="106" t="s">
        <v>309</v>
      </c>
      <c r="E63" s="106">
        <v>253</v>
      </c>
      <c r="F63" s="106">
        <v>441</v>
      </c>
      <c r="G63" s="106">
        <v>225</v>
      </c>
      <c r="H63" s="106" t="s">
        <v>1190</v>
      </c>
      <c r="I63" s="106">
        <v>0</v>
      </c>
      <c r="J63" s="106">
        <v>225</v>
      </c>
      <c r="K63" s="107">
        <v>21.05</v>
      </c>
    </row>
    <row r="64" spans="1:11" hidden="1">
      <c r="A64" s="106" t="s">
        <v>1158</v>
      </c>
      <c r="B64" s="106" t="s">
        <v>359</v>
      </c>
      <c r="C64" s="106" t="s">
        <v>354</v>
      </c>
      <c r="D64" s="106" t="s">
        <v>148</v>
      </c>
      <c r="E64" s="106">
        <v>522</v>
      </c>
      <c r="F64" s="106">
        <v>732</v>
      </c>
      <c r="G64" s="106">
        <v>254</v>
      </c>
      <c r="H64" s="106" t="s">
        <v>1189</v>
      </c>
      <c r="I64" s="106">
        <v>0</v>
      </c>
      <c r="J64" s="106">
        <v>254</v>
      </c>
      <c r="K64" s="107">
        <v>25.75</v>
      </c>
    </row>
    <row r="65" spans="1:11" hidden="1">
      <c r="A65" s="106" t="s">
        <v>1158</v>
      </c>
      <c r="B65" s="106" t="s">
        <v>361</v>
      </c>
      <c r="C65" s="106" t="s">
        <v>354</v>
      </c>
      <c r="D65" s="106" t="s">
        <v>149</v>
      </c>
      <c r="E65" s="106">
        <v>291</v>
      </c>
      <c r="F65" s="106">
        <v>1129</v>
      </c>
      <c r="G65" s="106">
        <v>777</v>
      </c>
      <c r="H65" s="106" t="s">
        <v>1191</v>
      </c>
      <c r="I65" s="106">
        <v>0</v>
      </c>
      <c r="J65" s="106">
        <v>777</v>
      </c>
      <c r="K65" s="107">
        <v>29</v>
      </c>
    </row>
    <row r="66" spans="1:11" hidden="1">
      <c r="A66" s="106" t="s">
        <v>1158</v>
      </c>
      <c r="B66" s="106" t="s">
        <v>223</v>
      </c>
      <c r="C66" s="106" t="s">
        <v>222</v>
      </c>
      <c r="D66" s="106" t="s">
        <v>1159</v>
      </c>
      <c r="E66" s="106">
        <v>420</v>
      </c>
      <c r="F66" s="106">
        <v>537</v>
      </c>
      <c r="G66" s="106">
        <v>101</v>
      </c>
      <c r="H66" s="106" t="s">
        <v>1187</v>
      </c>
      <c r="I66" s="106">
        <v>0</v>
      </c>
      <c r="J66" s="106">
        <v>101</v>
      </c>
      <c r="K66" s="107">
        <v>17.420000000000002</v>
      </c>
    </row>
    <row r="67" spans="1:11" hidden="1">
      <c r="A67" s="106" t="s">
        <v>1158</v>
      </c>
      <c r="B67" s="106" t="s">
        <v>224</v>
      </c>
      <c r="C67" s="106" t="s">
        <v>222</v>
      </c>
      <c r="D67" s="106" t="s">
        <v>1161</v>
      </c>
      <c r="E67" s="106">
        <v>437</v>
      </c>
      <c r="F67" s="106">
        <v>871</v>
      </c>
      <c r="G67" s="106">
        <v>382</v>
      </c>
      <c r="H67" s="106" t="s">
        <v>1189</v>
      </c>
      <c r="I67" s="106">
        <v>0</v>
      </c>
      <c r="J67" s="106">
        <v>382</v>
      </c>
      <c r="K67" s="107">
        <v>22.59</v>
      </c>
    </row>
    <row r="68" spans="1:11" hidden="1">
      <c r="A68" s="106" t="s">
        <v>1158</v>
      </c>
      <c r="B68" s="106" t="s">
        <v>225</v>
      </c>
      <c r="C68" s="106" t="s">
        <v>222</v>
      </c>
      <c r="D68" s="106" t="s">
        <v>1163</v>
      </c>
      <c r="E68" s="106">
        <v>293</v>
      </c>
      <c r="F68" s="106">
        <v>1485</v>
      </c>
      <c r="G68" s="106">
        <v>896</v>
      </c>
      <c r="H68" s="106" t="s">
        <v>1191</v>
      </c>
      <c r="I68" s="106">
        <v>0</v>
      </c>
      <c r="J68" s="106">
        <v>896</v>
      </c>
      <c r="K68" s="107">
        <v>25.41</v>
      </c>
    </row>
    <row r="69" spans="1:11" hidden="1">
      <c r="A69" s="106" t="s">
        <v>1158</v>
      </c>
      <c r="B69" s="106" t="s">
        <v>226</v>
      </c>
      <c r="C69" s="106" t="s">
        <v>222</v>
      </c>
      <c r="D69" s="106" t="s">
        <v>1164</v>
      </c>
      <c r="E69" s="106">
        <v>2</v>
      </c>
      <c r="F69" s="106">
        <v>1328</v>
      </c>
      <c r="G69" s="106">
        <v>875</v>
      </c>
      <c r="H69" s="106" t="s">
        <v>1192</v>
      </c>
      <c r="I69" s="106">
        <v>0</v>
      </c>
      <c r="J69" s="106">
        <v>875</v>
      </c>
      <c r="K69" s="107">
        <v>27.84</v>
      </c>
    </row>
    <row r="70" spans="1:11">
      <c r="A70" s="106" t="s">
        <v>1158</v>
      </c>
      <c r="B70" s="106" t="s">
        <v>227</v>
      </c>
      <c r="C70" s="106" t="s">
        <v>222</v>
      </c>
      <c r="D70" s="106" t="s">
        <v>1165</v>
      </c>
      <c r="E70" s="106">
        <v>86</v>
      </c>
      <c r="F70" s="106">
        <v>132</v>
      </c>
      <c r="G70" s="106">
        <v>39</v>
      </c>
      <c r="H70" s="106" t="s">
        <v>1193</v>
      </c>
      <c r="I70" s="106">
        <v>0</v>
      </c>
      <c r="J70" s="106">
        <v>39</v>
      </c>
      <c r="K70" s="107">
        <v>35.72</v>
      </c>
    </row>
    <row r="71" spans="1:11" hidden="1">
      <c r="A71" s="106" t="s">
        <v>1158</v>
      </c>
      <c r="B71" s="106" t="s">
        <v>288</v>
      </c>
      <c r="C71" s="106" t="s">
        <v>215</v>
      </c>
      <c r="D71" s="106" t="s">
        <v>1159</v>
      </c>
      <c r="E71" s="106">
        <v>434</v>
      </c>
      <c r="F71" s="106">
        <v>545</v>
      </c>
      <c r="G71" s="106">
        <v>39</v>
      </c>
      <c r="H71" s="106" t="s">
        <v>1187</v>
      </c>
      <c r="I71" s="106">
        <v>0</v>
      </c>
      <c r="J71" s="106">
        <v>39</v>
      </c>
      <c r="K71" s="107">
        <v>18.64</v>
      </c>
    </row>
    <row r="72" spans="1:11" hidden="1">
      <c r="A72" s="106" t="s">
        <v>1158</v>
      </c>
      <c r="B72" s="106" t="s">
        <v>289</v>
      </c>
      <c r="C72" s="106" t="s">
        <v>215</v>
      </c>
      <c r="D72" s="106" t="s">
        <v>1161</v>
      </c>
      <c r="E72" s="106">
        <v>597</v>
      </c>
      <c r="F72" s="106">
        <v>1076</v>
      </c>
      <c r="G72" s="106">
        <v>388</v>
      </c>
      <c r="H72" s="106" t="s">
        <v>1189</v>
      </c>
      <c r="I72" s="106">
        <v>0</v>
      </c>
      <c r="J72" s="106">
        <v>388</v>
      </c>
      <c r="K72" s="107">
        <v>22.27</v>
      </c>
    </row>
    <row r="73" spans="1:11" hidden="1">
      <c r="A73" s="106" t="s">
        <v>1158</v>
      </c>
      <c r="B73" s="106" t="s">
        <v>290</v>
      </c>
      <c r="C73" s="106" t="s">
        <v>215</v>
      </c>
      <c r="D73" s="106" t="s">
        <v>1163</v>
      </c>
      <c r="E73" s="106">
        <v>462</v>
      </c>
      <c r="F73" s="106">
        <v>4117</v>
      </c>
      <c r="G73" s="106">
        <v>2801</v>
      </c>
      <c r="H73" s="106" t="s">
        <v>1191</v>
      </c>
      <c r="I73" s="106">
        <v>0</v>
      </c>
      <c r="J73" s="106">
        <v>2801</v>
      </c>
      <c r="K73" s="107">
        <v>25.06</v>
      </c>
    </row>
    <row r="74" spans="1:11" hidden="1">
      <c r="A74" s="106" t="s">
        <v>1158</v>
      </c>
      <c r="B74" s="106" t="s">
        <v>291</v>
      </c>
      <c r="C74" s="106" t="s">
        <v>215</v>
      </c>
      <c r="D74" s="106" t="s">
        <v>1164</v>
      </c>
      <c r="E74" s="106">
        <v>869</v>
      </c>
      <c r="F74" s="106">
        <v>1035</v>
      </c>
      <c r="G74" s="106">
        <v>161</v>
      </c>
      <c r="H74" s="106" t="s">
        <v>1192</v>
      </c>
      <c r="I74" s="106">
        <v>0</v>
      </c>
      <c r="J74" s="106">
        <v>161</v>
      </c>
      <c r="K74" s="107">
        <v>28.24</v>
      </c>
    </row>
    <row r="75" spans="1:11">
      <c r="A75" s="106" t="s">
        <v>1158</v>
      </c>
      <c r="B75" s="106" t="s">
        <v>292</v>
      </c>
      <c r="C75" s="106" t="s">
        <v>215</v>
      </c>
      <c r="D75" s="106" t="s">
        <v>1165</v>
      </c>
      <c r="E75" s="106">
        <v>99</v>
      </c>
      <c r="F75" s="106">
        <v>294</v>
      </c>
      <c r="G75" s="106">
        <v>169</v>
      </c>
      <c r="H75" s="106" t="s">
        <v>1193</v>
      </c>
      <c r="I75" s="106">
        <v>0</v>
      </c>
      <c r="J75" s="106">
        <v>169</v>
      </c>
      <c r="K75" s="107">
        <v>30.63</v>
      </c>
    </row>
    <row r="76" spans="1:11" hidden="1">
      <c r="A76" s="106" t="s">
        <v>1158</v>
      </c>
      <c r="B76" s="106" t="s">
        <v>246</v>
      </c>
      <c r="C76" s="106" t="s">
        <v>215</v>
      </c>
      <c r="D76" s="106" t="s">
        <v>1159</v>
      </c>
      <c r="E76" s="106">
        <v>351</v>
      </c>
      <c r="F76" s="106">
        <v>929</v>
      </c>
      <c r="G76" s="106">
        <v>436</v>
      </c>
      <c r="H76" s="106" t="s">
        <v>1187</v>
      </c>
      <c r="I76" s="106">
        <v>0</v>
      </c>
      <c r="J76" s="106">
        <v>436</v>
      </c>
      <c r="K76" s="107">
        <v>18.38</v>
      </c>
    </row>
    <row r="77" spans="1:11" hidden="1">
      <c r="A77" s="106" t="s">
        <v>1158</v>
      </c>
      <c r="B77" s="106" t="s">
        <v>247</v>
      </c>
      <c r="C77" s="106" t="s">
        <v>215</v>
      </c>
      <c r="D77" s="106" t="s">
        <v>1161</v>
      </c>
      <c r="E77" s="106">
        <v>521</v>
      </c>
      <c r="F77" s="106">
        <v>534</v>
      </c>
      <c r="G77" s="106">
        <v>29</v>
      </c>
      <c r="H77" s="106" t="s">
        <v>1189</v>
      </c>
      <c r="I77" s="106">
        <v>0</v>
      </c>
      <c r="J77" s="106">
        <v>29</v>
      </c>
      <c r="K77" s="107">
        <v>22.59</v>
      </c>
    </row>
    <row r="78" spans="1:11" hidden="1">
      <c r="A78" s="106" t="s">
        <v>1158</v>
      </c>
      <c r="B78" s="106" t="s">
        <v>248</v>
      </c>
      <c r="C78" s="106" t="s">
        <v>215</v>
      </c>
      <c r="D78" s="106" t="s">
        <v>1163</v>
      </c>
      <c r="E78" s="106">
        <v>659</v>
      </c>
      <c r="F78" s="106">
        <v>881</v>
      </c>
      <c r="G78" s="106">
        <v>153</v>
      </c>
      <c r="H78" s="106" t="s">
        <v>1191</v>
      </c>
      <c r="I78" s="106">
        <v>0</v>
      </c>
      <c r="J78" s="106">
        <v>153</v>
      </c>
      <c r="K78" s="107">
        <v>25.41</v>
      </c>
    </row>
    <row r="79" spans="1:11" hidden="1">
      <c r="A79" s="106" t="s">
        <v>1158</v>
      </c>
      <c r="B79" s="106" t="s">
        <v>249</v>
      </c>
      <c r="C79" s="106" t="s">
        <v>215</v>
      </c>
      <c r="D79" s="106" t="s">
        <v>1164</v>
      </c>
      <c r="E79" s="106">
        <v>505</v>
      </c>
      <c r="F79" s="106">
        <v>643</v>
      </c>
      <c r="G79" s="106">
        <v>121</v>
      </c>
      <c r="H79" s="106" t="s">
        <v>1192</v>
      </c>
      <c r="I79" s="106">
        <v>0</v>
      </c>
      <c r="J79" s="106">
        <v>121</v>
      </c>
      <c r="K79" s="107">
        <v>28.24</v>
      </c>
    </row>
    <row r="80" spans="1:11">
      <c r="A80" s="106" t="s">
        <v>1158</v>
      </c>
      <c r="B80" s="106" t="s">
        <v>250</v>
      </c>
      <c r="C80" s="106" t="s">
        <v>215</v>
      </c>
      <c r="D80" s="106" t="s">
        <v>1165</v>
      </c>
      <c r="E80" s="106">
        <v>312</v>
      </c>
      <c r="F80" s="106">
        <v>396</v>
      </c>
      <c r="G80" s="106">
        <v>67</v>
      </c>
      <c r="H80" s="106" t="s">
        <v>1193</v>
      </c>
      <c r="I80" s="106">
        <v>0</v>
      </c>
      <c r="J80" s="106">
        <v>67</v>
      </c>
      <c r="K80" s="107">
        <v>31.06</v>
      </c>
    </row>
    <row r="81" spans="1:11" hidden="1">
      <c r="A81" s="106" t="s">
        <v>1158</v>
      </c>
      <c r="B81" s="106" t="s">
        <v>216</v>
      </c>
      <c r="C81" s="106" t="s">
        <v>215</v>
      </c>
      <c r="D81" s="106" t="s">
        <v>1159</v>
      </c>
      <c r="E81" s="106">
        <v>168</v>
      </c>
      <c r="F81" s="106">
        <v>426</v>
      </c>
      <c r="G81" s="106">
        <v>145</v>
      </c>
      <c r="H81" s="106" t="s">
        <v>1187</v>
      </c>
      <c r="I81" s="106">
        <v>0</v>
      </c>
      <c r="J81" s="106">
        <v>145</v>
      </c>
      <c r="K81" s="107">
        <v>18.64</v>
      </c>
    </row>
    <row r="82" spans="1:11" hidden="1">
      <c r="A82" s="106" t="s">
        <v>1158</v>
      </c>
      <c r="B82" s="106" t="s">
        <v>217</v>
      </c>
      <c r="C82" s="106" t="s">
        <v>215</v>
      </c>
      <c r="D82" s="106" t="s">
        <v>1161</v>
      </c>
      <c r="E82" s="106">
        <v>156</v>
      </c>
      <c r="F82" s="106">
        <v>382</v>
      </c>
      <c r="G82" s="106">
        <v>157</v>
      </c>
      <c r="H82" s="106" t="s">
        <v>1189</v>
      </c>
      <c r="I82" s="106">
        <v>0</v>
      </c>
      <c r="J82" s="106">
        <v>157</v>
      </c>
      <c r="K82" s="107">
        <v>25.98</v>
      </c>
    </row>
    <row r="83" spans="1:11" hidden="1">
      <c r="A83" s="106" t="s">
        <v>1158</v>
      </c>
      <c r="B83" s="106" t="s">
        <v>218</v>
      </c>
      <c r="C83" s="106" t="s">
        <v>215</v>
      </c>
      <c r="D83" s="106" t="s">
        <v>1163</v>
      </c>
      <c r="E83" s="106">
        <v>860</v>
      </c>
      <c r="F83" s="106">
        <v>2523</v>
      </c>
      <c r="G83" s="106">
        <v>1598</v>
      </c>
      <c r="H83" s="106" t="s">
        <v>1191</v>
      </c>
      <c r="I83" s="106">
        <v>0</v>
      </c>
      <c r="J83" s="106">
        <v>1598</v>
      </c>
      <c r="K83" s="107">
        <v>25.06</v>
      </c>
    </row>
    <row r="84" spans="1:11" hidden="1">
      <c r="A84" s="106" t="s">
        <v>1158</v>
      </c>
      <c r="B84" s="106" t="s">
        <v>219</v>
      </c>
      <c r="C84" s="106" t="s">
        <v>215</v>
      </c>
      <c r="D84" s="106" t="s">
        <v>1164</v>
      </c>
      <c r="E84" s="106">
        <v>853</v>
      </c>
      <c r="F84" s="106">
        <v>878</v>
      </c>
      <c r="G84" s="106">
        <v>69</v>
      </c>
      <c r="H84" s="106" t="s">
        <v>1192</v>
      </c>
      <c r="I84" s="106">
        <v>0</v>
      </c>
      <c r="J84" s="106">
        <v>69</v>
      </c>
      <c r="K84" s="107">
        <v>28.24</v>
      </c>
    </row>
    <row r="85" spans="1:11">
      <c r="A85" s="106" t="s">
        <v>1158</v>
      </c>
      <c r="B85" s="106" t="s">
        <v>221</v>
      </c>
      <c r="C85" s="106" t="s">
        <v>215</v>
      </c>
      <c r="D85" s="106" t="s">
        <v>1165</v>
      </c>
      <c r="E85" s="106">
        <v>209</v>
      </c>
      <c r="F85" s="106">
        <v>207</v>
      </c>
      <c r="G85" s="106">
        <v>30</v>
      </c>
      <c r="H85" s="106" t="s">
        <v>1193</v>
      </c>
      <c r="I85" s="106">
        <v>0</v>
      </c>
      <c r="J85" s="106">
        <v>30</v>
      </c>
      <c r="K85" s="107">
        <v>30.63</v>
      </c>
    </row>
    <row r="86" spans="1:11" hidden="1">
      <c r="A86" s="106" t="s">
        <v>1158</v>
      </c>
      <c r="B86" s="106" t="s">
        <v>235</v>
      </c>
      <c r="C86" s="106" t="s">
        <v>234</v>
      </c>
      <c r="D86" s="106" t="s">
        <v>1159</v>
      </c>
      <c r="E86" s="106">
        <v>591</v>
      </c>
      <c r="F86" s="106">
        <v>867</v>
      </c>
      <c r="G86" s="106">
        <v>245</v>
      </c>
      <c r="H86" s="106" t="s">
        <v>1187</v>
      </c>
      <c r="I86" s="106">
        <v>0</v>
      </c>
      <c r="J86" s="106">
        <v>245</v>
      </c>
      <c r="K86" s="107">
        <v>18.64</v>
      </c>
    </row>
    <row r="87" spans="1:11" hidden="1">
      <c r="A87" s="106" t="s">
        <v>1158</v>
      </c>
      <c r="B87" s="106" t="s">
        <v>236</v>
      </c>
      <c r="C87" s="106" t="s">
        <v>234</v>
      </c>
      <c r="D87" s="106" t="s">
        <v>1161</v>
      </c>
      <c r="E87" s="106">
        <v>733</v>
      </c>
      <c r="F87" s="106">
        <v>632</v>
      </c>
      <c r="G87" s="106">
        <v>44</v>
      </c>
      <c r="H87" s="106" t="s">
        <v>1189</v>
      </c>
      <c r="I87" s="106">
        <v>0</v>
      </c>
      <c r="J87" s="106">
        <v>44</v>
      </c>
      <c r="K87" s="107">
        <v>22.59</v>
      </c>
    </row>
    <row r="88" spans="1:11" hidden="1">
      <c r="A88" s="106" t="s">
        <v>1158</v>
      </c>
      <c r="B88" s="106" t="s">
        <v>237</v>
      </c>
      <c r="C88" s="106" t="s">
        <v>234</v>
      </c>
      <c r="D88" s="106" t="s">
        <v>1163</v>
      </c>
      <c r="E88" s="106">
        <v>713</v>
      </c>
      <c r="F88" s="106">
        <v>1006</v>
      </c>
      <c r="G88" s="106">
        <v>174</v>
      </c>
      <c r="H88" s="106" t="s">
        <v>1191</v>
      </c>
      <c r="I88" s="106">
        <v>0</v>
      </c>
      <c r="J88" s="106">
        <v>174</v>
      </c>
      <c r="K88" s="107">
        <v>25.41</v>
      </c>
    </row>
    <row r="89" spans="1:11" hidden="1">
      <c r="A89" s="106" t="s">
        <v>1158</v>
      </c>
      <c r="B89" s="106" t="s">
        <v>238</v>
      </c>
      <c r="C89" s="106" t="s">
        <v>234</v>
      </c>
      <c r="D89" s="106" t="s">
        <v>1164</v>
      </c>
      <c r="E89" s="106">
        <v>185</v>
      </c>
      <c r="F89" s="106">
        <v>414</v>
      </c>
      <c r="G89" s="106">
        <v>252</v>
      </c>
      <c r="H89" s="106" t="s">
        <v>1192</v>
      </c>
      <c r="I89" s="106">
        <v>0</v>
      </c>
      <c r="J89" s="106">
        <v>252</v>
      </c>
      <c r="K89" s="107">
        <v>28.24</v>
      </c>
    </row>
    <row r="90" spans="1:11">
      <c r="A90" s="106" t="s">
        <v>1158</v>
      </c>
      <c r="B90" s="106" t="s">
        <v>239</v>
      </c>
      <c r="C90" s="106" t="s">
        <v>234</v>
      </c>
      <c r="D90" s="106" t="s">
        <v>1165</v>
      </c>
      <c r="E90" s="106">
        <v>172</v>
      </c>
      <c r="F90" s="106">
        <v>198</v>
      </c>
      <c r="G90" s="106">
        <v>8</v>
      </c>
      <c r="H90" s="106" t="s">
        <v>1193</v>
      </c>
      <c r="I90" s="106">
        <v>0</v>
      </c>
      <c r="J90" s="106">
        <v>8</v>
      </c>
      <c r="K90" s="107">
        <v>31.06</v>
      </c>
    </row>
    <row r="91" spans="1:11" hidden="1">
      <c r="A91" s="106" t="s">
        <v>1158</v>
      </c>
      <c r="B91" s="106" t="s">
        <v>241</v>
      </c>
      <c r="C91" s="106" t="s">
        <v>234</v>
      </c>
      <c r="D91" s="106" t="s">
        <v>1159</v>
      </c>
      <c r="E91" s="106">
        <v>411</v>
      </c>
      <c r="F91" s="106">
        <v>642</v>
      </c>
      <c r="G91" s="106">
        <v>96</v>
      </c>
      <c r="H91" s="106" t="s">
        <v>1187</v>
      </c>
      <c r="I91" s="106">
        <v>0</v>
      </c>
      <c r="J91" s="106">
        <v>96</v>
      </c>
      <c r="K91" s="107">
        <v>18.64</v>
      </c>
    </row>
    <row r="92" spans="1:11" hidden="1">
      <c r="A92" s="106" t="s">
        <v>1158</v>
      </c>
      <c r="B92" s="106" t="s">
        <v>242</v>
      </c>
      <c r="C92" s="106" t="s">
        <v>234</v>
      </c>
      <c r="D92" s="106" t="s">
        <v>1161</v>
      </c>
      <c r="E92" s="106">
        <v>547</v>
      </c>
      <c r="F92" s="106">
        <v>577</v>
      </c>
      <c r="G92" s="106">
        <v>36</v>
      </c>
      <c r="H92" s="106" t="s">
        <v>1189</v>
      </c>
      <c r="I92" s="106">
        <v>0</v>
      </c>
      <c r="J92" s="106">
        <v>36</v>
      </c>
      <c r="K92" s="107">
        <v>22.59</v>
      </c>
    </row>
    <row r="93" spans="1:11" hidden="1">
      <c r="A93" s="106" t="s">
        <v>1158</v>
      </c>
      <c r="B93" s="106" t="s">
        <v>243</v>
      </c>
      <c r="C93" s="106" t="s">
        <v>234</v>
      </c>
      <c r="D93" s="106" t="s">
        <v>1163</v>
      </c>
      <c r="E93" s="106">
        <v>669</v>
      </c>
      <c r="F93" s="106">
        <v>1307</v>
      </c>
      <c r="G93" s="106">
        <v>490</v>
      </c>
      <c r="H93" s="106" t="s">
        <v>1191</v>
      </c>
      <c r="I93" s="106">
        <v>0</v>
      </c>
      <c r="J93" s="106">
        <v>490</v>
      </c>
      <c r="K93" s="107">
        <v>25.06</v>
      </c>
    </row>
    <row r="94" spans="1:11" hidden="1">
      <c r="A94" s="106" t="s">
        <v>1158</v>
      </c>
      <c r="B94" s="106" t="s">
        <v>244</v>
      </c>
      <c r="C94" s="106" t="s">
        <v>234</v>
      </c>
      <c r="D94" s="106" t="s">
        <v>1164</v>
      </c>
      <c r="E94" s="106">
        <v>395</v>
      </c>
      <c r="F94" s="106">
        <v>446</v>
      </c>
      <c r="G94" s="106">
        <v>22</v>
      </c>
      <c r="H94" s="106" t="s">
        <v>1192</v>
      </c>
      <c r="I94" s="106">
        <v>0</v>
      </c>
      <c r="J94" s="106">
        <v>22</v>
      </c>
      <c r="K94" s="107">
        <v>28.24</v>
      </c>
    </row>
    <row r="95" spans="1:11">
      <c r="A95" s="106" t="s">
        <v>1158</v>
      </c>
      <c r="B95" s="106" t="s">
        <v>245</v>
      </c>
      <c r="C95" s="106" t="s">
        <v>234</v>
      </c>
      <c r="D95" s="106" t="s">
        <v>1165</v>
      </c>
      <c r="E95" s="106">
        <v>79</v>
      </c>
      <c r="F95" s="106">
        <v>179</v>
      </c>
      <c r="G95" s="106">
        <v>93</v>
      </c>
      <c r="H95" s="106" t="s">
        <v>1193</v>
      </c>
      <c r="I95" s="106">
        <v>0</v>
      </c>
      <c r="J95" s="106">
        <v>93</v>
      </c>
      <c r="K95" s="107">
        <v>31.06</v>
      </c>
    </row>
    <row r="97" spans="11:11">
      <c r="K97" s="110"/>
    </row>
  </sheetData>
  <autoFilter ref="A2:K95">
    <filterColumn colId="3">
      <filters>
        <filter val="Cal King: 108&quot;W x 102&quot;L/72&quot;W x 84&quot;L + 14&quot;D/21&quot;W x 40&quot;L (2)"/>
        <filter val="Cal-King: 108x102&quot;/72x84+14&quot;/21x40&quot;(2)"/>
      </filters>
    </filterColumn>
  </autoFilter>
  <mergeCells count="2">
    <mergeCell ref="A1:G1"/>
    <mergeCell ref="H1:K1"/>
  </mergeCells>
  <phoneticPr fontId="17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7"/>
  <sheetViews>
    <sheetView tabSelected="1" topLeftCell="AB1" zoomScale="90" zoomScaleNormal="90" workbookViewId="0">
      <selection activeCell="AZ5" sqref="AZ5"/>
    </sheetView>
  </sheetViews>
  <sheetFormatPr defaultColWidth="8.375" defaultRowHeight="15"/>
  <cols>
    <col min="1" max="1" width="9.25" style="644" customWidth="1"/>
    <col min="2" max="2" width="15.25" style="645" customWidth="1"/>
    <col min="3" max="3" width="7.75" style="645" customWidth="1"/>
    <col min="4" max="4" width="13.25" style="645" customWidth="1"/>
    <col min="5" max="5" width="7.75" style="645" customWidth="1"/>
    <col min="6" max="6" width="16.375" style="645" customWidth="1"/>
    <col min="7" max="7" width="11.625" style="645" customWidth="1"/>
    <col min="8" max="8" width="29.625" style="645" customWidth="1"/>
    <col min="9" max="9" width="19.125" style="645" customWidth="1"/>
    <col min="10" max="10" width="20.25" style="645" customWidth="1"/>
    <col min="11" max="11" width="12.5" style="645" customWidth="1"/>
    <col min="12" max="12" width="29.125" style="645" customWidth="1"/>
    <col min="13" max="13" width="14.75" style="645" customWidth="1"/>
    <col min="14" max="15" width="17.125" style="645" customWidth="1"/>
    <col min="16" max="16" width="8.125" style="645" customWidth="1"/>
    <col min="17" max="17" width="8.625" style="645" customWidth="1"/>
    <col min="18" max="18" width="7.875" style="646" customWidth="1"/>
    <col min="19" max="19" width="8.625" style="645" customWidth="1"/>
    <col min="20" max="20" width="7.5" style="647" customWidth="1"/>
    <col min="21" max="21" width="8" style="647" customWidth="1"/>
    <col min="22" max="22" width="6.5" style="647" customWidth="1"/>
    <col min="23" max="23" width="8.25" style="648" customWidth="1"/>
    <col min="24" max="24" width="5.75" style="649" customWidth="1"/>
    <col min="25" max="25" width="9.125" style="650" customWidth="1"/>
    <col min="26" max="26" width="9.125" style="648" customWidth="1"/>
    <col min="27" max="27" width="9" style="649" customWidth="1"/>
    <col min="28" max="28" width="7.25" style="645" customWidth="1"/>
    <col min="29" max="29" width="8.125" style="646" customWidth="1"/>
    <col min="30" max="30" width="12.875" style="645" customWidth="1"/>
    <col min="31" max="31" width="7.75" style="651" customWidth="1"/>
    <col min="32" max="32" width="8.25" style="646" customWidth="1"/>
    <col min="33" max="33" width="7.75" style="646" customWidth="1"/>
    <col min="34" max="34" width="7.25" style="651" customWidth="1"/>
    <col min="35" max="35" width="7.625" style="646" customWidth="1"/>
    <col min="36" max="36" width="10.625" style="651" customWidth="1"/>
    <col min="37" max="37" width="10" style="646" customWidth="1"/>
    <col min="38" max="38" width="10.625" style="651" customWidth="1"/>
    <col min="39" max="39" width="10" style="646" customWidth="1"/>
    <col min="40" max="40" width="7.5" style="651" customWidth="1"/>
    <col min="41" max="41" width="8.5" style="646" customWidth="1"/>
    <col min="42" max="42" width="7.5" style="651" customWidth="1"/>
    <col min="43" max="43" width="8.5" style="646" customWidth="1"/>
    <col min="44" max="44" width="7.5" style="651" customWidth="1"/>
    <col min="45" max="45" width="8.5" style="646" customWidth="1"/>
    <col min="46" max="46" width="7.5" style="651" customWidth="1"/>
    <col min="47" max="47" width="8.5" style="646" customWidth="1"/>
    <col min="48" max="48" width="7.25" style="646" customWidth="1"/>
    <col min="49" max="49" width="8.75" style="646" customWidth="1"/>
    <col min="50" max="50" width="7.125" style="646" customWidth="1"/>
    <col min="51" max="51" width="11.125" style="646" customWidth="1"/>
    <col min="52" max="52" width="8.375" style="645" customWidth="1"/>
    <col min="53" max="53" width="11.625" style="645" customWidth="1"/>
    <col min="54" max="54" width="8.375" style="645" customWidth="1"/>
    <col min="55" max="55" width="10.625" style="646" customWidth="1"/>
    <col min="56" max="56" width="13.75" style="646" customWidth="1"/>
    <col min="57" max="16384" width="8.375" style="645"/>
  </cols>
  <sheetData>
    <row r="1" spans="1:56" ht="68.099999999999994" customHeight="1">
      <c r="A1" s="653" t="s">
        <v>83</v>
      </c>
      <c r="B1" s="653" t="s">
        <v>84</v>
      </c>
      <c r="C1" s="654" t="s">
        <v>85</v>
      </c>
      <c r="D1" s="655" t="s">
        <v>36</v>
      </c>
      <c r="E1" s="655" t="s">
        <v>45</v>
      </c>
      <c r="F1" s="656" t="s">
        <v>86</v>
      </c>
      <c r="G1" s="654" t="s">
        <v>87</v>
      </c>
      <c r="H1" s="657" t="s">
        <v>88</v>
      </c>
      <c r="I1" s="657" t="s">
        <v>89</v>
      </c>
      <c r="J1" s="657" t="s">
        <v>90</v>
      </c>
      <c r="K1" s="657" t="s">
        <v>91</v>
      </c>
      <c r="L1" s="657" t="s">
        <v>92</v>
      </c>
      <c r="M1" s="657" t="s">
        <v>93</v>
      </c>
      <c r="N1" s="654" t="s">
        <v>94</v>
      </c>
      <c r="O1" s="654" t="s">
        <v>95</v>
      </c>
      <c r="P1" s="657" t="s">
        <v>96</v>
      </c>
      <c r="Q1" s="658" t="s">
        <v>97</v>
      </c>
      <c r="R1" s="659" t="s">
        <v>98</v>
      </c>
      <c r="S1" s="660" t="s">
        <v>99</v>
      </c>
      <c r="T1" s="661" t="s">
        <v>100</v>
      </c>
      <c r="U1" s="661" t="s">
        <v>101</v>
      </c>
      <c r="V1" s="661" t="s">
        <v>102</v>
      </c>
      <c r="W1" s="662" t="s">
        <v>103</v>
      </c>
      <c r="X1" s="663" t="s">
        <v>104</v>
      </c>
      <c r="Y1" s="664" t="s">
        <v>105</v>
      </c>
      <c r="Z1" s="665" t="s">
        <v>106</v>
      </c>
      <c r="AA1" s="666" t="s">
        <v>107</v>
      </c>
      <c r="AB1" s="653" t="s">
        <v>108</v>
      </c>
      <c r="AC1" s="667" t="s">
        <v>109</v>
      </c>
      <c r="AD1" s="653" t="s">
        <v>110</v>
      </c>
      <c r="AE1" s="668" t="s">
        <v>111</v>
      </c>
      <c r="AF1" s="669" t="s">
        <v>112</v>
      </c>
      <c r="AG1" s="667" t="s">
        <v>113</v>
      </c>
      <c r="AH1" s="668" t="s">
        <v>114</v>
      </c>
      <c r="AI1" s="667" t="s">
        <v>115</v>
      </c>
      <c r="AJ1" s="668" t="s">
        <v>116</v>
      </c>
      <c r="AK1" s="667" t="s">
        <v>117</v>
      </c>
      <c r="AL1" s="668" t="s">
        <v>118</v>
      </c>
      <c r="AM1" s="667" t="s">
        <v>119</v>
      </c>
      <c r="AN1" s="668" t="s">
        <v>120</v>
      </c>
      <c r="AO1" s="667" t="s">
        <v>121</v>
      </c>
      <c r="AP1" s="668" t="s">
        <v>122</v>
      </c>
      <c r="AQ1" s="667" t="s">
        <v>123</v>
      </c>
      <c r="AR1" s="668" t="s">
        <v>124</v>
      </c>
      <c r="AS1" s="667" t="s">
        <v>125</v>
      </c>
      <c r="AT1" s="668" t="s">
        <v>126</v>
      </c>
      <c r="AU1" s="667" t="s">
        <v>127</v>
      </c>
      <c r="AV1" s="667" t="s">
        <v>128</v>
      </c>
      <c r="AW1" s="670" t="s">
        <v>129</v>
      </c>
      <c r="AX1" s="671" t="s">
        <v>130</v>
      </c>
      <c r="AY1" s="672" t="s">
        <v>131</v>
      </c>
      <c r="AZ1" s="673" t="s">
        <v>132</v>
      </c>
      <c r="BA1" s="671" t="s">
        <v>133</v>
      </c>
      <c r="BB1" s="653" t="s">
        <v>134</v>
      </c>
      <c r="BC1" s="667" t="s">
        <v>135</v>
      </c>
      <c r="BD1" s="667" t="s">
        <v>136</v>
      </c>
    </row>
    <row r="2" spans="1:56">
      <c r="A2" s="674">
        <v>1</v>
      </c>
      <c r="B2" s="675"/>
      <c r="C2" s="675"/>
      <c r="D2" s="676" t="s">
        <v>37</v>
      </c>
      <c r="E2" s="676"/>
      <c r="F2" s="676" t="s">
        <v>47</v>
      </c>
      <c r="G2" s="677" t="s">
        <v>137</v>
      </c>
      <c r="H2" s="676" t="s">
        <v>138</v>
      </c>
      <c r="I2" s="678" t="s">
        <v>139</v>
      </c>
      <c r="J2" s="676" t="s">
        <v>140</v>
      </c>
      <c r="K2" s="675" t="s">
        <v>141</v>
      </c>
      <c r="L2" s="676" t="s">
        <v>142</v>
      </c>
      <c r="M2" s="676" t="s">
        <v>143</v>
      </c>
      <c r="N2" s="679" t="s">
        <v>1413</v>
      </c>
      <c r="O2" s="680"/>
      <c r="P2" s="676" t="s">
        <v>144</v>
      </c>
      <c r="Q2" s="681"/>
      <c r="R2" s="682">
        <v>6.84</v>
      </c>
      <c r="S2" s="676" t="s">
        <v>145</v>
      </c>
      <c r="T2" s="683">
        <v>60</v>
      </c>
      <c r="U2" s="683">
        <v>31.5</v>
      </c>
      <c r="V2" s="683">
        <v>17</v>
      </c>
      <c r="W2" s="684"/>
      <c r="X2" s="652">
        <v>4</v>
      </c>
      <c r="Y2" s="685">
        <f t="shared" ref="Y2:Y37" si="0">IF(T2="","",T2*U2*V2/1000000)</f>
        <v>3.2129999999999999E-2</v>
      </c>
      <c r="Z2" s="686">
        <v>65</v>
      </c>
      <c r="AA2" s="687">
        <f t="shared" ref="AA2:AA37" si="1">IF(X2="","",Z2/Y2*X2)</f>
        <v>8092.1257391845629</v>
      </c>
      <c r="AB2" s="688">
        <v>3500</v>
      </c>
      <c r="AC2" s="689">
        <f t="shared" ref="AC2:AC37" si="2">IF(ISERROR(AB2/AA2),"",AB2/AA2)</f>
        <v>0.43251923076923077</v>
      </c>
      <c r="AD2" s="675" t="s">
        <v>146</v>
      </c>
      <c r="AE2" s="690">
        <v>0.125</v>
      </c>
      <c r="AF2" s="689">
        <f t="shared" ref="AF2:AF37" si="3">IF(ISERROR(R2*AE2),"",R2*AE2)</f>
        <v>0.85499999999999998</v>
      </c>
      <c r="AG2" s="689">
        <f t="shared" ref="AG2:AG37" si="4">IF(ISERROR(R2+AC2+AF2),"",R2+AC2+AF2)</f>
        <v>8.1275192307692308</v>
      </c>
      <c r="AH2" s="691">
        <v>0.05</v>
      </c>
      <c r="AI2" s="692">
        <f t="shared" ref="AI2:AI37" si="5">IF(ISERROR(AY2*AH2),"",AY2*AH2)</f>
        <v>0.87100000000000011</v>
      </c>
      <c r="AJ2" s="691">
        <v>0.08</v>
      </c>
      <c r="AK2" s="692">
        <f t="shared" ref="AK2:AK37" si="6">IF(ISERROR(AY2*AJ2),"",AY2*AJ2)</f>
        <v>1.3936000000000002</v>
      </c>
      <c r="AL2" s="691">
        <v>0.1</v>
      </c>
      <c r="AM2" s="692">
        <f t="shared" ref="AM2:AM37" si="7">IF(ISERROR(AY2*AL2),"",AY2*AL2)</f>
        <v>1.7420000000000002</v>
      </c>
      <c r="AN2" s="691">
        <v>0.1</v>
      </c>
      <c r="AO2" s="692">
        <f t="shared" ref="AO2:AO37" si="8">IF(ISERROR(AY2*AN2),"",AY2*AN2)</f>
        <v>1.7420000000000002</v>
      </c>
      <c r="AP2" s="691">
        <v>7.0000000000000007E-2</v>
      </c>
      <c r="AQ2" s="692">
        <f t="shared" ref="AQ2:AQ37" si="9">IF(ISERROR(AY2*AP2),"",AY2*AP2)</f>
        <v>1.2194000000000003</v>
      </c>
      <c r="AR2" s="691">
        <v>0</v>
      </c>
      <c r="AS2" s="692">
        <f t="shared" ref="AS2:AS37" si="10">IF(ISERROR(AY2*AR2),"",AY2*AR2)</f>
        <v>0</v>
      </c>
      <c r="AT2" s="691">
        <v>0</v>
      </c>
      <c r="AU2" s="692">
        <f t="shared" ref="AU2:AU37" si="11">IF(ISERROR(R2*AT2),"",R2*AT2)</f>
        <v>0</v>
      </c>
      <c r="AV2" s="692">
        <f t="shared" ref="AV2:AV37" si="12">IF(ISERROR(AI2+AK2+AM2+AO2+AQ2+AS2+AU2),"",AI2+AK2+AM2+AO2+AQ2+AS2+AU2)</f>
        <v>6.9680000000000009</v>
      </c>
      <c r="AW2" s="692">
        <f t="shared" ref="AW2:AW37" si="13">IF(ISERROR(AG2+AV2),"",AG2+AV2)</f>
        <v>15.095519230769231</v>
      </c>
      <c r="AX2" s="693">
        <f t="shared" ref="AX2:AX37" si="14">IF(ISERROR((AY2-AW2)/AY2),"",(AY2-AW2)/AY2)</f>
        <v>0.13343747240130716</v>
      </c>
      <c r="AY2" s="694">
        <v>17.420000000000002</v>
      </c>
      <c r="AZ2" s="695">
        <v>32.99</v>
      </c>
      <c r="BA2" s="693">
        <f t="shared" ref="BA2:BA37" si="15">IF(ISERROR((AZ2-AY2)/AZ2),"",(AZ2-AY2)/AZ2)</f>
        <v>0.47196120036374656</v>
      </c>
      <c r="BB2" s="696"/>
      <c r="BC2" s="692">
        <f t="shared" ref="BC2:BC37" si="16">IF(ISERROR(AW2*BB2),"",AW2*BB2)</f>
        <v>0</v>
      </c>
      <c r="BD2" s="692">
        <f t="shared" ref="BD2:BD37" si="17">IF(ISERROR(AY2*BB2),"",AY2*BB2)</f>
        <v>0</v>
      </c>
    </row>
    <row r="3" spans="1:56">
      <c r="A3" s="674">
        <v>2</v>
      </c>
      <c r="B3" s="675"/>
      <c r="C3" s="675"/>
      <c r="D3" s="676" t="s">
        <v>37</v>
      </c>
      <c r="E3" s="676"/>
      <c r="F3" s="676" t="s">
        <v>47</v>
      </c>
      <c r="G3" s="677" t="s">
        <v>137</v>
      </c>
      <c r="H3" s="676" t="s">
        <v>138</v>
      </c>
      <c r="I3" s="678" t="s">
        <v>139</v>
      </c>
      <c r="J3" s="676" t="s">
        <v>140</v>
      </c>
      <c r="K3" s="675" t="s">
        <v>141</v>
      </c>
      <c r="L3" s="676" t="s">
        <v>147</v>
      </c>
      <c r="M3" s="676" t="s">
        <v>143</v>
      </c>
      <c r="N3" s="679" t="s">
        <v>1378</v>
      </c>
      <c r="O3" s="680"/>
      <c r="P3" s="676" t="s">
        <v>144</v>
      </c>
      <c r="Q3" s="681"/>
      <c r="R3" s="697">
        <v>6.99</v>
      </c>
      <c r="S3" s="676" t="s">
        <v>145</v>
      </c>
      <c r="T3" s="683">
        <v>60</v>
      </c>
      <c r="U3" s="683">
        <v>31.5</v>
      </c>
      <c r="V3" s="683">
        <v>17</v>
      </c>
      <c r="W3" s="684"/>
      <c r="X3" s="652">
        <v>4</v>
      </c>
      <c r="Y3" s="685">
        <f t="shared" si="0"/>
        <v>3.2129999999999999E-2</v>
      </c>
      <c r="Z3" s="686">
        <v>65</v>
      </c>
      <c r="AA3" s="687">
        <f t="shared" si="1"/>
        <v>8092.1257391845629</v>
      </c>
      <c r="AB3" s="688">
        <v>3500</v>
      </c>
      <c r="AC3" s="689">
        <f t="shared" si="2"/>
        <v>0.43251923076923077</v>
      </c>
      <c r="AD3" s="675" t="s">
        <v>146</v>
      </c>
      <c r="AE3" s="690">
        <v>0.125</v>
      </c>
      <c r="AF3" s="689">
        <f t="shared" si="3"/>
        <v>0.87375000000000003</v>
      </c>
      <c r="AG3" s="689">
        <f t="shared" si="4"/>
        <v>8.2962692307692301</v>
      </c>
      <c r="AH3" s="691">
        <v>0.05</v>
      </c>
      <c r="AI3" s="692">
        <f t="shared" si="5"/>
        <v>1.0525</v>
      </c>
      <c r="AJ3" s="691">
        <v>0.08</v>
      </c>
      <c r="AK3" s="692">
        <f t="shared" si="6"/>
        <v>1.6840000000000002</v>
      </c>
      <c r="AL3" s="691">
        <v>0.1</v>
      </c>
      <c r="AM3" s="692">
        <f t="shared" si="7"/>
        <v>2.105</v>
      </c>
      <c r="AN3" s="691">
        <v>0.1</v>
      </c>
      <c r="AO3" s="692">
        <f t="shared" si="8"/>
        <v>2.105</v>
      </c>
      <c r="AP3" s="691">
        <v>7.0000000000000007E-2</v>
      </c>
      <c r="AQ3" s="692">
        <f t="shared" si="9"/>
        <v>1.4735000000000003</v>
      </c>
      <c r="AR3" s="691">
        <v>0</v>
      </c>
      <c r="AS3" s="692">
        <f t="shared" si="10"/>
        <v>0</v>
      </c>
      <c r="AT3" s="691">
        <v>0</v>
      </c>
      <c r="AU3" s="692">
        <f t="shared" si="11"/>
        <v>0</v>
      </c>
      <c r="AV3" s="692">
        <f t="shared" si="12"/>
        <v>8.42</v>
      </c>
      <c r="AW3" s="692">
        <f t="shared" si="13"/>
        <v>16.716269230769228</v>
      </c>
      <c r="AX3" s="693">
        <f t="shared" si="14"/>
        <v>0.20587794628174691</v>
      </c>
      <c r="AY3" s="694">
        <v>21.05</v>
      </c>
      <c r="AZ3" s="695">
        <v>32.99</v>
      </c>
      <c r="BA3" s="693">
        <f t="shared" si="15"/>
        <v>0.36192785692634133</v>
      </c>
      <c r="BB3" s="696"/>
      <c r="BC3" s="692">
        <f t="shared" si="16"/>
        <v>0</v>
      </c>
      <c r="BD3" s="692">
        <f t="shared" si="17"/>
        <v>0</v>
      </c>
    </row>
    <row r="4" spans="1:56">
      <c r="A4" s="674">
        <v>3</v>
      </c>
      <c r="B4" s="675"/>
      <c r="C4" s="675"/>
      <c r="D4" s="676" t="s">
        <v>37</v>
      </c>
      <c r="E4" s="676"/>
      <c r="F4" s="676" t="s">
        <v>47</v>
      </c>
      <c r="G4" s="677" t="s">
        <v>137</v>
      </c>
      <c r="H4" s="676" t="s">
        <v>138</v>
      </c>
      <c r="I4" s="678" t="s">
        <v>139</v>
      </c>
      <c r="J4" s="676" t="s">
        <v>140</v>
      </c>
      <c r="K4" s="675" t="s">
        <v>141</v>
      </c>
      <c r="L4" s="676" t="s">
        <v>148</v>
      </c>
      <c r="M4" s="676" t="s">
        <v>143</v>
      </c>
      <c r="N4" s="679" t="s">
        <v>1379</v>
      </c>
      <c r="O4" s="680"/>
      <c r="P4" s="676" t="s">
        <v>144</v>
      </c>
      <c r="Q4" s="681"/>
      <c r="R4" s="697">
        <v>8.73</v>
      </c>
      <c r="S4" s="676" t="s">
        <v>145</v>
      </c>
      <c r="T4" s="683">
        <v>60</v>
      </c>
      <c r="U4" s="683">
        <v>31.5</v>
      </c>
      <c r="V4" s="683">
        <v>22</v>
      </c>
      <c r="W4" s="684"/>
      <c r="X4" s="652">
        <v>4</v>
      </c>
      <c r="Y4" s="685">
        <f t="shared" si="0"/>
        <v>4.1579999999999999E-2</v>
      </c>
      <c r="Z4" s="686">
        <v>65</v>
      </c>
      <c r="AA4" s="687">
        <f t="shared" si="1"/>
        <v>6253.0062530062532</v>
      </c>
      <c r="AB4" s="688">
        <v>3500</v>
      </c>
      <c r="AC4" s="689">
        <f t="shared" si="2"/>
        <v>0.55973076923076925</v>
      </c>
      <c r="AD4" s="675" t="s">
        <v>146</v>
      </c>
      <c r="AE4" s="690">
        <v>0.125</v>
      </c>
      <c r="AF4" s="689">
        <f t="shared" si="3"/>
        <v>1.0912500000000001</v>
      </c>
      <c r="AG4" s="689">
        <f t="shared" si="4"/>
        <v>10.380980769230771</v>
      </c>
      <c r="AH4" s="691">
        <v>0.05</v>
      </c>
      <c r="AI4" s="692">
        <f t="shared" si="5"/>
        <v>1.1134999999999999</v>
      </c>
      <c r="AJ4" s="691">
        <v>0.08</v>
      </c>
      <c r="AK4" s="692">
        <f t="shared" si="6"/>
        <v>1.7816000000000001</v>
      </c>
      <c r="AL4" s="691">
        <v>0.1</v>
      </c>
      <c r="AM4" s="692">
        <f t="shared" si="7"/>
        <v>2.2269999999999999</v>
      </c>
      <c r="AN4" s="691">
        <v>0.1</v>
      </c>
      <c r="AO4" s="692">
        <f t="shared" si="8"/>
        <v>2.2269999999999999</v>
      </c>
      <c r="AP4" s="691">
        <v>7.0000000000000007E-2</v>
      </c>
      <c r="AQ4" s="692">
        <f t="shared" si="9"/>
        <v>1.5589000000000002</v>
      </c>
      <c r="AR4" s="691">
        <v>0</v>
      </c>
      <c r="AS4" s="692">
        <f t="shared" si="10"/>
        <v>0</v>
      </c>
      <c r="AT4" s="691">
        <v>0</v>
      </c>
      <c r="AU4" s="692">
        <f t="shared" si="11"/>
        <v>0</v>
      </c>
      <c r="AV4" s="692">
        <f t="shared" si="12"/>
        <v>8.9079999999999995</v>
      </c>
      <c r="AW4" s="692">
        <f t="shared" si="13"/>
        <v>19.288980769230768</v>
      </c>
      <c r="AX4" s="693">
        <f t="shared" si="14"/>
        <v>0.13385807053296953</v>
      </c>
      <c r="AY4" s="694">
        <v>22.27</v>
      </c>
      <c r="AZ4" s="695">
        <v>39.99</v>
      </c>
      <c r="BA4" s="693">
        <f t="shared" si="15"/>
        <v>0.44311077769442364</v>
      </c>
      <c r="BB4" s="696"/>
      <c r="BC4" s="692">
        <f t="shared" si="16"/>
        <v>0</v>
      </c>
      <c r="BD4" s="692">
        <f t="shared" si="17"/>
        <v>0</v>
      </c>
    </row>
    <row r="5" spans="1:56">
      <c r="A5" s="674">
        <v>4</v>
      </c>
      <c r="B5" s="675"/>
      <c r="C5" s="675"/>
      <c r="D5" s="676" t="s">
        <v>37</v>
      </c>
      <c r="E5" s="676"/>
      <c r="F5" s="676" t="s">
        <v>47</v>
      </c>
      <c r="G5" s="677" t="s">
        <v>137</v>
      </c>
      <c r="H5" s="676" t="s">
        <v>138</v>
      </c>
      <c r="I5" s="678" t="s">
        <v>139</v>
      </c>
      <c r="J5" s="676" t="s">
        <v>140</v>
      </c>
      <c r="K5" s="675" t="s">
        <v>141</v>
      </c>
      <c r="L5" s="676" t="s">
        <v>149</v>
      </c>
      <c r="M5" s="676" t="s">
        <v>143</v>
      </c>
      <c r="N5" s="679" t="s">
        <v>1380</v>
      </c>
      <c r="O5" s="680"/>
      <c r="P5" s="676" t="s">
        <v>144</v>
      </c>
      <c r="Q5" s="681"/>
      <c r="R5" s="697">
        <v>9.85</v>
      </c>
      <c r="S5" s="676" t="s">
        <v>145</v>
      </c>
      <c r="T5" s="683">
        <v>60</v>
      </c>
      <c r="U5" s="683">
        <v>31.5</v>
      </c>
      <c r="V5" s="683">
        <v>25</v>
      </c>
      <c r="W5" s="684"/>
      <c r="X5" s="652">
        <v>4</v>
      </c>
      <c r="Y5" s="685">
        <f t="shared" si="0"/>
        <v>4.725E-2</v>
      </c>
      <c r="Z5" s="686">
        <v>65</v>
      </c>
      <c r="AA5" s="687">
        <f t="shared" si="1"/>
        <v>5502.6455026455023</v>
      </c>
      <c r="AB5" s="688">
        <v>3500</v>
      </c>
      <c r="AC5" s="689">
        <f t="shared" si="2"/>
        <v>0.63605769230769238</v>
      </c>
      <c r="AD5" s="675" t="s">
        <v>146</v>
      </c>
      <c r="AE5" s="690">
        <v>0.125</v>
      </c>
      <c r="AF5" s="689">
        <f t="shared" si="3"/>
        <v>1.23125</v>
      </c>
      <c r="AG5" s="689">
        <f t="shared" si="4"/>
        <v>11.717307692307692</v>
      </c>
      <c r="AH5" s="691">
        <v>0.05</v>
      </c>
      <c r="AI5" s="692">
        <f t="shared" si="5"/>
        <v>1.2530000000000001</v>
      </c>
      <c r="AJ5" s="691">
        <v>0.08</v>
      </c>
      <c r="AK5" s="692">
        <f t="shared" si="6"/>
        <v>2.0047999999999999</v>
      </c>
      <c r="AL5" s="691">
        <v>0.1</v>
      </c>
      <c r="AM5" s="692">
        <f t="shared" si="7"/>
        <v>2.5060000000000002</v>
      </c>
      <c r="AN5" s="691">
        <v>0.1</v>
      </c>
      <c r="AO5" s="692">
        <f t="shared" si="8"/>
        <v>2.5060000000000002</v>
      </c>
      <c r="AP5" s="691">
        <v>7.0000000000000007E-2</v>
      </c>
      <c r="AQ5" s="692">
        <f t="shared" si="9"/>
        <v>1.7542</v>
      </c>
      <c r="AR5" s="691">
        <v>0</v>
      </c>
      <c r="AS5" s="692">
        <f t="shared" si="10"/>
        <v>0</v>
      </c>
      <c r="AT5" s="691">
        <v>0</v>
      </c>
      <c r="AU5" s="692">
        <f t="shared" si="11"/>
        <v>0</v>
      </c>
      <c r="AV5" s="692">
        <f t="shared" si="12"/>
        <v>10.024000000000001</v>
      </c>
      <c r="AW5" s="692">
        <f t="shared" si="13"/>
        <v>21.741307692307693</v>
      </c>
      <c r="AX5" s="693">
        <f t="shared" si="14"/>
        <v>0.13242986064215106</v>
      </c>
      <c r="AY5" s="694">
        <v>25.06</v>
      </c>
      <c r="AZ5" s="695">
        <v>44.99</v>
      </c>
      <c r="BA5" s="693">
        <f t="shared" si="15"/>
        <v>0.44298733051789291</v>
      </c>
      <c r="BB5" s="696"/>
      <c r="BC5" s="692">
        <f t="shared" si="16"/>
        <v>0</v>
      </c>
      <c r="BD5" s="692">
        <f t="shared" si="17"/>
        <v>0</v>
      </c>
    </row>
    <row r="6" spans="1:56">
      <c r="A6" s="674">
        <v>5</v>
      </c>
      <c r="B6" s="675"/>
      <c r="C6" s="675"/>
      <c r="D6" s="676" t="s">
        <v>37</v>
      </c>
      <c r="E6" s="676"/>
      <c r="F6" s="676" t="s">
        <v>47</v>
      </c>
      <c r="G6" s="677" t="s">
        <v>137</v>
      </c>
      <c r="H6" s="676" t="s">
        <v>138</v>
      </c>
      <c r="I6" s="678" t="s">
        <v>139</v>
      </c>
      <c r="J6" s="676" t="s">
        <v>140</v>
      </c>
      <c r="K6" s="675" t="s">
        <v>141</v>
      </c>
      <c r="L6" s="676" t="s">
        <v>150</v>
      </c>
      <c r="M6" s="676" t="s">
        <v>143</v>
      </c>
      <c r="N6" s="679" t="s">
        <v>1381</v>
      </c>
      <c r="O6" s="680"/>
      <c r="P6" s="676" t="s">
        <v>144</v>
      </c>
      <c r="Q6" s="681"/>
      <c r="R6" s="697">
        <v>11.47</v>
      </c>
      <c r="S6" s="676" t="s">
        <v>145</v>
      </c>
      <c r="T6" s="683">
        <v>60</v>
      </c>
      <c r="U6" s="683">
        <v>31.5</v>
      </c>
      <c r="V6" s="683">
        <v>30</v>
      </c>
      <c r="W6" s="684"/>
      <c r="X6" s="652">
        <v>4</v>
      </c>
      <c r="Y6" s="685">
        <f t="shared" si="0"/>
        <v>5.67E-2</v>
      </c>
      <c r="Z6" s="686">
        <v>65</v>
      </c>
      <c r="AA6" s="687">
        <f t="shared" si="1"/>
        <v>4585.5379188712523</v>
      </c>
      <c r="AB6" s="688">
        <v>3500</v>
      </c>
      <c r="AC6" s="689">
        <f t="shared" si="2"/>
        <v>0.76326923076923081</v>
      </c>
      <c r="AD6" s="675" t="s">
        <v>146</v>
      </c>
      <c r="AE6" s="690">
        <v>0.125</v>
      </c>
      <c r="AF6" s="689">
        <f t="shared" si="3"/>
        <v>1.4337500000000001</v>
      </c>
      <c r="AG6" s="689">
        <f t="shared" si="4"/>
        <v>13.667019230769231</v>
      </c>
      <c r="AH6" s="691">
        <v>0.05</v>
      </c>
      <c r="AI6" s="692">
        <f t="shared" si="5"/>
        <v>1.3920000000000001</v>
      </c>
      <c r="AJ6" s="691">
        <v>0.08</v>
      </c>
      <c r="AK6" s="692">
        <f t="shared" si="6"/>
        <v>2.2271999999999998</v>
      </c>
      <c r="AL6" s="691">
        <v>0.1</v>
      </c>
      <c r="AM6" s="692">
        <f t="shared" si="7"/>
        <v>2.7840000000000003</v>
      </c>
      <c r="AN6" s="691">
        <v>0.1</v>
      </c>
      <c r="AO6" s="692">
        <f t="shared" si="8"/>
        <v>2.7840000000000003</v>
      </c>
      <c r="AP6" s="691">
        <v>7.0000000000000007E-2</v>
      </c>
      <c r="AQ6" s="692">
        <f t="shared" si="9"/>
        <v>1.9488000000000001</v>
      </c>
      <c r="AR6" s="691">
        <v>0</v>
      </c>
      <c r="AS6" s="692">
        <f t="shared" si="10"/>
        <v>0</v>
      </c>
      <c r="AT6" s="691">
        <v>0</v>
      </c>
      <c r="AU6" s="692">
        <f t="shared" si="11"/>
        <v>0</v>
      </c>
      <c r="AV6" s="692">
        <f t="shared" si="12"/>
        <v>11.136000000000001</v>
      </c>
      <c r="AW6" s="692">
        <f t="shared" si="13"/>
        <v>24.80301923076923</v>
      </c>
      <c r="AX6" s="693">
        <f t="shared" si="14"/>
        <v>0.1090869529177719</v>
      </c>
      <c r="AY6" s="694">
        <v>27.84</v>
      </c>
      <c r="AZ6" s="695">
        <v>49.99</v>
      </c>
      <c r="BA6" s="693">
        <f t="shared" si="15"/>
        <v>0.44308861772354474</v>
      </c>
      <c r="BB6" s="696"/>
      <c r="BC6" s="692">
        <f t="shared" si="16"/>
        <v>0</v>
      </c>
      <c r="BD6" s="692">
        <f t="shared" si="17"/>
        <v>0</v>
      </c>
    </row>
    <row r="7" spans="1:56" s="643" customFormat="1" ht="15.75" thickBot="1">
      <c r="A7" s="698">
        <v>6</v>
      </c>
      <c r="B7" s="699"/>
      <c r="C7" s="699"/>
      <c r="D7" s="700" t="s">
        <v>37</v>
      </c>
      <c r="E7" s="700"/>
      <c r="F7" s="700" t="s">
        <v>47</v>
      </c>
      <c r="G7" s="701" t="s">
        <v>137</v>
      </c>
      <c r="H7" s="700" t="s">
        <v>138</v>
      </c>
      <c r="I7" s="702" t="s">
        <v>139</v>
      </c>
      <c r="J7" s="700" t="s">
        <v>140</v>
      </c>
      <c r="K7" s="699" t="s">
        <v>141</v>
      </c>
      <c r="L7" s="700" t="s">
        <v>151</v>
      </c>
      <c r="M7" s="700" t="s">
        <v>143</v>
      </c>
      <c r="N7" s="703" t="s">
        <v>1382</v>
      </c>
      <c r="O7" s="704"/>
      <c r="P7" s="700" t="s">
        <v>144</v>
      </c>
      <c r="Q7" s="705"/>
      <c r="R7" s="706">
        <v>11.47</v>
      </c>
      <c r="S7" s="700" t="s">
        <v>145</v>
      </c>
      <c r="T7" s="707">
        <v>60</v>
      </c>
      <c r="U7" s="707">
        <v>31.5</v>
      </c>
      <c r="V7" s="707">
        <v>30</v>
      </c>
      <c r="W7" s="708"/>
      <c r="X7" s="709">
        <v>4</v>
      </c>
      <c r="Y7" s="710">
        <f t="shared" si="0"/>
        <v>5.67E-2</v>
      </c>
      <c r="Z7" s="711">
        <v>65</v>
      </c>
      <c r="AA7" s="712">
        <f t="shared" si="1"/>
        <v>4585.5379188712523</v>
      </c>
      <c r="AB7" s="713">
        <v>3500</v>
      </c>
      <c r="AC7" s="714">
        <f t="shared" si="2"/>
        <v>0.76326923076923081</v>
      </c>
      <c r="AD7" s="699" t="s">
        <v>146</v>
      </c>
      <c r="AE7" s="715">
        <v>0.125</v>
      </c>
      <c r="AF7" s="714">
        <f t="shared" si="3"/>
        <v>1.4337500000000001</v>
      </c>
      <c r="AG7" s="714">
        <f t="shared" si="4"/>
        <v>13.667019230769231</v>
      </c>
      <c r="AH7" s="716">
        <v>0.05</v>
      </c>
      <c r="AI7" s="717">
        <f t="shared" si="5"/>
        <v>1.5315000000000001</v>
      </c>
      <c r="AJ7" s="716">
        <v>0.08</v>
      </c>
      <c r="AK7" s="717">
        <f t="shared" si="6"/>
        <v>2.4504000000000001</v>
      </c>
      <c r="AL7" s="716">
        <v>0.1</v>
      </c>
      <c r="AM7" s="717">
        <f t="shared" si="7"/>
        <v>3.0630000000000002</v>
      </c>
      <c r="AN7" s="716">
        <v>0.1</v>
      </c>
      <c r="AO7" s="717">
        <f t="shared" si="8"/>
        <v>3.0630000000000002</v>
      </c>
      <c r="AP7" s="716">
        <v>7.0000000000000007E-2</v>
      </c>
      <c r="AQ7" s="717">
        <f t="shared" si="9"/>
        <v>2.1441000000000003</v>
      </c>
      <c r="AR7" s="716">
        <v>0</v>
      </c>
      <c r="AS7" s="717">
        <f t="shared" si="10"/>
        <v>0</v>
      </c>
      <c r="AT7" s="716">
        <v>0</v>
      </c>
      <c r="AU7" s="717">
        <f t="shared" si="11"/>
        <v>0</v>
      </c>
      <c r="AV7" s="717">
        <f t="shared" si="12"/>
        <v>12.252000000000001</v>
      </c>
      <c r="AW7" s="717">
        <f t="shared" si="13"/>
        <v>25.91901923076923</v>
      </c>
      <c r="AX7" s="718">
        <f t="shared" si="14"/>
        <v>0.15380283281850374</v>
      </c>
      <c r="AY7" s="719">
        <v>30.63</v>
      </c>
      <c r="AZ7" s="720">
        <v>54.99</v>
      </c>
      <c r="BA7" s="718">
        <f t="shared" si="15"/>
        <v>0.4429896344789962</v>
      </c>
      <c r="BB7" s="721"/>
      <c r="BC7" s="717">
        <f t="shared" si="16"/>
        <v>0</v>
      </c>
      <c r="BD7" s="717">
        <f t="shared" si="17"/>
        <v>0</v>
      </c>
    </row>
    <row r="8" spans="1:56">
      <c r="A8" s="722">
        <v>7</v>
      </c>
      <c r="B8" s="723"/>
      <c r="C8" s="723"/>
      <c r="D8" s="724" t="s">
        <v>37</v>
      </c>
      <c r="E8" s="724"/>
      <c r="F8" s="724" t="s">
        <v>47</v>
      </c>
      <c r="G8" s="725" t="s">
        <v>137</v>
      </c>
      <c r="H8" s="724" t="s">
        <v>138</v>
      </c>
      <c r="I8" s="726" t="s">
        <v>139</v>
      </c>
      <c r="J8" s="724" t="s">
        <v>140</v>
      </c>
      <c r="K8" s="723" t="s">
        <v>141</v>
      </c>
      <c r="L8" s="724" t="s">
        <v>142</v>
      </c>
      <c r="M8" s="724" t="s">
        <v>152</v>
      </c>
      <c r="N8" s="727" t="s">
        <v>1383</v>
      </c>
      <c r="O8" s="728"/>
      <c r="P8" s="724" t="s">
        <v>144</v>
      </c>
      <c r="Q8" s="729"/>
      <c r="R8" s="682">
        <v>6.84</v>
      </c>
      <c r="S8" s="724" t="s">
        <v>145</v>
      </c>
      <c r="T8" s="730">
        <v>60</v>
      </c>
      <c r="U8" s="730">
        <v>31.5</v>
      </c>
      <c r="V8" s="730">
        <v>17</v>
      </c>
      <c r="W8" s="731"/>
      <c r="X8" s="732">
        <v>4</v>
      </c>
      <c r="Y8" s="733">
        <f t="shared" si="0"/>
        <v>3.2129999999999999E-2</v>
      </c>
      <c r="Z8" s="734">
        <v>65</v>
      </c>
      <c r="AA8" s="735">
        <f t="shared" si="1"/>
        <v>8092.1257391845629</v>
      </c>
      <c r="AB8" s="736">
        <v>3500</v>
      </c>
      <c r="AC8" s="737">
        <f t="shared" si="2"/>
        <v>0.43251923076923077</v>
      </c>
      <c r="AD8" s="723" t="s">
        <v>146</v>
      </c>
      <c r="AE8" s="738">
        <v>0.125</v>
      </c>
      <c r="AF8" s="737">
        <f t="shared" si="3"/>
        <v>0.85499999999999998</v>
      </c>
      <c r="AG8" s="737">
        <f t="shared" si="4"/>
        <v>8.1275192307692308</v>
      </c>
      <c r="AH8" s="739">
        <v>0.05</v>
      </c>
      <c r="AI8" s="740">
        <f t="shared" si="5"/>
        <v>0.87100000000000011</v>
      </c>
      <c r="AJ8" s="739">
        <v>0.08</v>
      </c>
      <c r="AK8" s="740">
        <f t="shared" si="6"/>
        <v>1.3936000000000002</v>
      </c>
      <c r="AL8" s="739">
        <v>0.1</v>
      </c>
      <c r="AM8" s="740">
        <f t="shared" si="7"/>
        <v>1.7420000000000002</v>
      </c>
      <c r="AN8" s="739">
        <v>0.1</v>
      </c>
      <c r="AO8" s="740">
        <f t="shared" si="8"/>
        <v>1.7420000000000002</v>
      </c>
      <c r="AP8" s="739">
        <v>7.0000000000000007E-2</v>
      </c>
      <c r="AQ8" s="740">
        <f t="shared" si="9"/>
        <v>1.2194000000000003</v>
      </c>
      <c r="AR8" s="739">
        <v>0</v>
      </c>
      <c r="AS8" s="740">
        <f t="shared" si="10"/>
        <v>0</v>
      </c>
      <c r="AT8" s="739">
        <v>0</v>
      </c>
      <c r="AU8" s="740">
        <f t="shared" si="11"/>
        <v>0</v>
      </c>
      <c r="AV8" s="740">
        <f t="shared" si="12"/>
        <v>6.9680000000000009</v>
      </c>
      <c r="AW8" s="740">
        <f t="shared" si="13"/>
        <v>15.095519230769231</v>
      </c>
      <c r="AX8" s="741">
        <f t="shared" si="14"/>
        <v>0.13343747240130716</v>
      </c>
      <c r="AY8" s="742">
        <v>17.420000000000002</v>
      </c>
      <c r="AZ8" s="743">
        <v>32.99</v>
      </c>
      <c r="BA8" s="741">
        <f t="shared" si="15"/>
        <v>0.47196120036374656</v>
      </c>
      <c r="BB8" s="744"/>
      <c r="BC8" s="740">
        <f t="shared" si="16"/>
        <v>0</v>
      </c>
      <c r="BD8" s="740">
        <f t="shared" si="17"/>
        <v>0</v>
      </c>
    </row>
    <row r="9" spans="1:56">
      <c r="A9" s="674">
        <v>8</v>
      </c>
      <c r="B9" s="675"/>
      <c r="C9" s="675"/>
      <c r="D9" s="676" t="s">
        <v>37</v>
      </c>
      <c r="E9" s="676"/>
      <c r="F9" s="676" t="s">
        <v>47</v>
      </c>
      <c r="G9" s="677" t="s">
        <v>137</v>
      </c>
      <c r="H9" s="676" t="s">
        <v>138</v>
      </c>
      <c r="I9" s="678" t="s">
        <v>139</v>
      </c>
      <c r="J9" s="676" t="s">
        <v>140</v>
      </c>
      <c r="K9" s="675" t="s">
        <v>141</v>
      </c>
      <c r="L9" s="676" t="s">
        <v>147</v>
      </c>
      <c r="M9" s="676" t="s">
        <v>152</v>
      </c>
      <c r="N9" s="679" t="s">
        <v>1384</v>
      </c>
      <c r="O9" s="680"/>
      <c r="P9" s="676" t="s">
        <v>144</v>
      </c>
      <c r="Q9" s="681"/>
      <c r="R9" s="697">
        <v>6.99</v>
      </c>
      <c r="S9" s="676" t="s">
        <v>145</v>
      </c>
      <c r="T9" s="683">
        <v>60</v>
      </c>
      <c r="U9" s="683">
        <v>31.5</v>
      </c>
      <c r="V9" s="683">
        <v>17</v>
      </c>
      <c r="W9" s="684"/>
      <c r="X9" s="652">
        <v>4</v>
      </c>
      <c r="Y9" s="685">
        <f t="shared" si="0"/>
        <v>3.2129999999999999E-2</v>
      </c>
      <c r="Z9" s="686">
        <v>65</v>
      </c>
      <c r="AA9" s="687">
        <f t="shared" si="1"/>
        <v>8092.1257391845629</v>
      </c>
      <c r="AB9" s="688">
        <v>3500</v>
      </c>
      <c r="AC9" s="689">
        <f t="shared" si="2"/>
        <v>0.43251923076923077</v>
      </c>
      <c r="AD9" s="675" t="s">
        <v>146</v>
      </c>
      <c r="AE9" s="690">
        <v>0.125</v>
      </c>
      <c r="AF9" s="689">
        <f t="shared" si="3"/>
        <v>0.87375000000000003</v>
      </c>
      <c r="AG9" s="689">
        <f t="shared" si="4"/>
        <v>8.2962692307692301</v>
      </c>
      <c r="AH9" s="691">
        <v>0.05</v>
      </c>
      <c r="AI9" s="692">
        <f t="shared" si="5"/>
        <v>1.0525</v>
      </c>
      <c r="AJ9" s="691">
        <v>0.08</v>
      </c>
      <c r="AK9" s="692">
        <f t="shared" si="6"/>
        <v>1.6840000000000002</v>
      </c>
      <c r="AL9" s="691">
        <v>0.1</v>
      </c>
      <c r="AM9" s="692">
        <f t="shared" si="7"/>
        <v>2.105</v>
      </c>
      <c r="AN9" s="691">
        <v>0.1</v>
      </c>
      <c r="AO9" s="692">
        <f t="shared" si="8"/>
        <v>2.105</v>
      </c>
      <c r="AP9" s="691">
        <v>7.0000000000000007E-2</v>
      </c>
      <c r="AQ9" s="692">
        <f t="shared" si="9"/>
        <v>1.4735000000000003</v>
      </c>
      <c r="AR9" s="691">
        <v>0</v>
      </c>
      <c r="AS9" s="692">
        <f t="shared" si="10"/>
        <v>0</v>
      </c>
      <c r="AT9" s="691">
        <v>0</v>
      </c>
      <c r="AU9" s="692">
        <f t="shared" si="11"/>
        <v>0</v>
      </c>
      <c r="AV9" s="692">
        <f t="shared" si="12"/>
        <v>8.42</v>
      </c>
      <c r="AW9" s="692">
        <f t="shared" si="13"/>
        <v>16.716269230769228</v>
      </c>
      <c r="AX9" s="693">
        <f t="shared" si="14"/>
        <v>0.20587794628174691</v>
      </c>
      <c r="AY9" s="694">
        <v>21.05</v>
      </c>
      <c r="AZ9" s="695">
        <v>32.99</v>
      </c>
      <c r="BA9" s="693">
        <f t="shared" si="15"/>
        <v>0.36192785692634133</v>
      </c>
      <c r="BB9" s="696"/>
      <c r="BC9" s="692">
        <f t="shared" si="16"/>
        <v>0</v>
      </c>
      <c r="BD9" s="692">
        <f t="shared" si="17"/>
        <v>0</v>
      </c>
    </row>
    <row r="10" spans="1:56">
      <c r="A10" s="674">
        <v>9</v>
      </c>
      <c r="B10" s="675"/>
      <c r="C10" s="675"/>
      <c r="D10" s="676" t="s">
        <v>37</v>
      </c>
      <c r="E10" s="676"/>
      <c r="F10" s="676" t="s">
        <v>47</v>
      </c>
      <c r="G10" s="677" t="s">
        <v>137</v>
      </c>
      <c r="H10" s="676" t="s">
        <v>138</v>
      </c>
      <c r="I10" s="678" t="s">
        <v>139</v>
      </c>
      <c r="J10" s="676" t="s">
        <v>140</v>
      </c>
      <c r="K10" s="675" t="s">
        <v>141</v>
      </c>
      <c r="L10" s="676" t="s">
        <v>148</v>
      </c>
      <c r="M10" s="676" t="s">
        <v>152</v>
      </c>
      <c r="N10" s="679" t="s">
        <v>1385</v>
      </c>
      <c r="O10" s="680"/>
      <c r="P10" s="676" t="s">
        <v>144</v>
      </c>
      <c r="Q10" s="681"/>
      <c r="R10" s="697">
        <v>8.73</v>
      </c>
      <c r="S10" s="676" t="s">
        <v>145</v>
      </c>
      <c r="T10" s="683">
        <v>60</v>
      </c>
      <c r="U10" s="683">
        <v>31.5</v>
      </c>
      <c r="V10" s="683">
        <v>22</v>
      </c>
      <c r="W10" s="684"/>
      <c r="X10" s="652">
        <v>4</v>
      </c>
      <c r="Y10" s="685">
        <f t="shared" si="0"/>
        <v>4.1579999999999999E-2</v>
      </c>
      <c r="Z10" s="686">
        <v>65</v>
      </c>
      <c r="AA10" s="687">
        <f t="shared" si="1"/>
        <v>6253.0062530062532</v>
      </c>
      <c r="AB10" s="688">
        <v>3500</v>
      </c>
      <c r="AC10" s="689">
        <f t="shared" si="2"/>
        <v>0.55973076923076925</v>
      </c>
      <c r="AD10" s="675" t="s">
        <v>146</v>
      </c>
      <c r="AE10" s="690">
        <v>0.125</v>
      </c>
      <c r="AF10" s="689">
        <f t="shared" si="3"/>
        <v>1.0912500000000001</v>
      </c>
      <c r="AG10" s="689">
        <f t="shared" si="4"/>
        <v>10.380980769230771</v>
      </c>
      <c r="AH10" s="691">
        <v>0.05</v>
      </c>
      <c r="AI10" s="692">
        <f t="shared" si="5"/>
        <v>1.1134999999999999</v>
      </c>
      <c r="AJ10" s="691">
        <v>0.08</v>
      </c>
      <c r="AK10" s="692">
        <f t="shared" si="6"/>
        <v>1.7816000000000001</v>
      </c>
      <c r="AL10" s="691">
        <v>0.1</v>
      </c>
      <c r="AM10" s="692">
        <f t="shared" si="7"/>
        <v>2.2269999999999999</v>
      </c>
      <c r="AN10" s="691">
        <v>0.1</v>
      </c>
      <c r="AO10" s="692">
        <f t="shared" si="8"/>
        <v>2.2269999999999999</v>
      </c>
      <c r="AP10" s="691">
        <v>7.0000000000000007E-2</v>
      </c>
      <c r="AQ10" s="692">
        <f t="shared" si="9"/>
        <v>1.5589000000000002</v>
      </c>
      <c r="AR10" s="691">
        <v>0</v>
      </c>
      <c r="AS10" s="692">
        <f t="shared" si="10"/>
        <v>0</v>
      </c>
      <c r="AT10" s="691">
        <v>0</v>
      </c>
      <c r="AU10" s="692">
        <f t="shared" si="11"/>
        <v>0</v>
      </c>
      <c r="AV10" s="692">
        <f t="shared" si="12"/>
        <v>8.9079999999999995</v>
      </c>
      <c r="AW10" s="692">
        <f t="shared" si="13"/>
        <v>19.288980769230768</v>
      </c>
      <c r="AX10" s="693">
        <f t="shared" si="14"/>
        <v>0.13385807053296953</v>
      </c>
      <c r="AY10" s="694">
        <v>22.27</v>
      </c>
      <c r="AZ10" s="695">
        <v>39.99</v>
      </c>
      <c r="BA10" s="693">
        <f t="shared" si="15"/>
        <v>0.44311077769442364</v>
      </c>
      <c r="BB10" s="696"/>
      <c r="BC10" s="692">
        <f t="shared" si="16"/>
        <v>0</v>
      </c>
      <c r="BD10" s="692">
        <f t="shared" si="17"/>
        <v>0</v>
      </c>
    </row>
    <row r="11" spans="1:56">
      <c r="A11" s="674">
        <v>10</v>
      </c>
      <c r="B11" s="675"/>
      <c r="C11" s="675"/>
      <c r="D11" s="676" t="s">
        <v>37</v>
      </c>
      <c r="E11" s="676"/>
      <c r="F11" s="676" t="s">
        <v>47</v>
      </c>
      <c r="G11" s="677" t="s">
        <v>137</v>
      </c>
      <c r="H11" s="676" t="s">
        <v>138</v>
      </c>
      <c r="I11" s="678" t="s">
        <v>139</v>
      </c>
      <c r="J11" s="676" t="s">
        <v>140</v>
      </c>
      <c r="K11" s="675" t="s">
        <v>141</v>
      </c>
      <c r="L11" s="676" t="s">
        <v>149</v>
      </c>
      <c r="M11" s="676" t="s">
        <v>152</v>
      </c>
      <c r="N11" s="679" t="s">
        <v>1386</v>
      </c>
      <c r="O11" s="680"/>
      <c r="P11" s="676" t="s">
        <v>144</v>
      </c>
      <c r="Q11" s="681"/>
      <c r="R11" s="697">
        <v>9.85</v>
      </c>
      <c r="S11" s="676" t="s">
        <v>145</v>
      </c>
      <c r="T11" s="683">
        <v>60</v>
      </c>
      <c r="U11" s="683">
        <v>31.5</v>
      </c>
      <c r="V11" s="683">
        <v>25</v>
      </c>
      <c r="W11" s="684"/>
      <c r="X11" s="652">
        <v>4</v>
      </c>
      <c r="Y11" s="685">
        <f t="shared" si="0"/>
        <v>4.725E-2</v>
      </c>
      <c r="Z11" s="686">
        <v>65</v>
      </c>
      <c r="AA11" s="687">
        <f t="shared" si="1"/>
        <v>5502.6455026455023</v>
      </c>
      <c r="AB11" s="688">
        <v>3500</v>
      </c>
      <c r="AC11" s="689">
        <f t="shared" si="2"/>
        <v>0.63605769230769238</v>
      </c>
      <c r="AD11" s="675" t="s">
        <v>146</v>
      </c>
      <c r="AE11" s="690">
        <v>0.125</v>
      </c>
      <c r="AF11" s="689">
        <f t="shared" si="3"/>
        <v>1.23125</v>
      </c>
      <c r="AG11" s="689">
        <f t="shared" si="4"/>
        <v>11.717307692307692</v>
      </c>
      <c r="AH11" s="691">
        <v>0.05</v>
      </c>
      <c r="AI11" s="692">
        <f t="shared" si="5"/>
        <v>1.2530000000000001</v>
      </c>
      <c r="AJ11" s="691">
        <v>0.08</v>
      </c>
      <c r="AK11" s="692">
        <f t="shared" si="6"/>
        <v>2.0047999999999999</v>
      </c>
      <c r="AL11" s="691">
        <v>0.1</v>
      </c>
      <c r="AM11" s="692">
        <f t="shared" si="7"/>
        <v>2.5060000000000002</v>
      </c>
      <c r="AN11" s="691">
        <v>0.1</v>
      </c>
      <c r="AO11" s="692">
        <f t="shared" si="8"/>
        <v>2.5060000000000002</v>
      </c>
      <c r="AP11" s="691">
        <v>7.0000000000000007E-2</v>
      </c>
      <c r="AQ11" s="692">
        <f t="shared" si="9"/>
        <v>1.7542</v>
      </c>
      <c r="AR11" s="691">
        <v>0</v>
      </c>
      <c r="AS11" s="692">
        <f t="shared" si="10"/>
        <v>0</v>
      </c>
      <c r="AT11" s="691">
        <v>0</v>
      </c>
      <c r="AU11" s="692">
        <f t="shared" si="11"/>
        <v>0</v>
      </c>
      <c r="AV11" s="692">
        <f t="shared" si="12"/>
        <v>10.024000000000001</v>
      </c>
      <c r="AW11" s="692">
        <f t="shared" si="13"/>
        <v>21.741307692307693</v>
      </c>
      <c r="AX11" s="693">
        <f t="shared" si="14"/>
        <v>0.13242986064215106</v>
      </c>
      <c r="AY11" s="694">
        <v>25.06</v>
      </c>
      <c r="AZ11" s="695">
        <v>44.99</v>
      </c>
      <c r="BA11" s="693">
        <f t="shared" si="15"/>
        <v>0.44298733051789291</v>
      </c>
      <c r="BB11" s="696"/>
      <c r="BC11" s="692">
        <f t="shared" si="16"/>
        <v>0</v>
      </c>
      <c r="BD11" s="692">
        <f t="shared" si="17"/>
        <v>0</v>
      </c>
    </row>
    <row r="12" spans="1:56">
      <c r="A12" s="674">
        <v>11</v>
      </c>
      <c r="B12" s="675"/>
      <c r="C12" s="675"/>
      <c r="D12" s="676" t="s">
        <v>37</v>
      </c>
      <c r="E12" s="676"/>
      <c r="F12" s="676" t="s">
        <v>47</v>
      </c>
      <c r="G12" s="677" t="s">
        <v>137</v>
      </c>
      <c r="H12" s="676" t="s">
        <v>138</v>
      </c>
      <c r="I12" s="678" t="s">
        <v>139</v>
      </c>
      <c r="J12" s="676" t="s">
        <v>140</v>
      </c>
      <c r="K12" s="675" t="s">
        <v>141</v>
      </c>
      <c r="L12" s="676" t="s">
        <v>150</v>
      </c>
      <c r="M12" s="676" t="s">
        <v>152</v>
      </c>
      <c r="N12" s="679" t="s">
        <v>1387</v>
      </c>
      <c r="O12" s="680"/>
      <c r="P12" s="676" t="s">
        <v>144</v>
      </c>
      <c r="Q12" s="681"/>
      <c r="R12" s="697">
        <v>11.47</v>
      </c>
      <c r="S12" s="676" t="s">
        <v>145</v>
      </c>
      <c r="T12" s="683">
        <v>60</v>
      </c>
      <c r="U12" s="683">
        <v>31.5</v>
      </c>
      <c r="V12" s="683">
        <v>30</v>
      </c>
      <c r="W12" s="684"/>
      <c r="X12" s="652">
        <v>4</v>
      </c>
      <c r="Y12" s="685">
        <f t="shared" si="0"/>
        <v>5.67E-2</v>
      </c>
      <c r="Z12" s="686">
        <v>65</v>
      </c>
      <c r="AA12" s="687">
        <f t="shared" si="1"/>
        <v>4585.5379188712523</v>
      </c>
      <c r="AB12" s="688">
        <v>3500</v>
      </c>
      <c r="AC12" s="689">
        <f t="shared" si="2"/>
        <v>0.76326923076923081</v>
      </c>
      <c r="AD12" s="675" t="s">
        <v>146</v>
      </c>
      <c r="AE12" s="690">
        <v>0.125</v>
      </c>
      <c r="AF12" s="689">
        <f t="shared" si="3"/>
        <v>1.4337500000000001</v>
      </c>
      <c r="AG12" s="689">
        <f t="shared" si="4"/>
        <v>13.667019230769231</v>
      </c>
      <c r="AH12" s="691">
        <v>0.05</v>
      </c>
      <c r="AI12" s="692">
        <f t="shared" si="5"/>
        <v>1.3920000000000001</v>
      </c>
      <c r="AJ12" s="691">
        <v>0.08</v>
      </c>
      <c r="AK12" s="692">
        <f t="shared" si="6"/>
        <v>2.2271999999999998</v>
      </c>
      <c r="AL12" s="691">
        <v>0.1</v>
      </c>
      <c r="AM12" s="692">
        <f t="shared" si="7"/>
        <v>2.7840000000000003</v>
      </c>
      <c r="AN12" s="691">
        <v>0.1</v>
      </c>
      <c r="AO12" s="692">
        <f t="shared" si="8"/>
        <v>2.7840000000000003</v>
      </c>
      <c r="AP12" s="691">
        <v>7.0000000000000007E-2</v>
      </c>
      <c r="AQ12" s="692">
        <f t="shared" si="9"/>
        <v>1.9488000000000001</v>
      </c>
      <c r="AR12" s="691">
        <v>0</v>
      </c>
      <c r="AS12" s="692">
        <f t="shared" si="10"/>
        <v>0</v>
      </c>
      <c r="AT12" s="691">
        <v>0</v>
      </c>
      <c r="AU12" s="692">
        <f t="shared" si="11"/>
        <v>0</v>
      </c>
      <c r="AV12" s="692">
        <f t="shared" si="12"/>
        <v>11.136000000000001</v>
      </c>
      <c r="AW12" s="692">
        <f t="shared" si="13"/>
        <v>24.80301923076923</v>
      </c>
      <c r="AX12" s="693">
        <f t="shared" si="14"/>
        <v>0.1090869529177719</v>
      </c>
      <c r="AY12" s="694">
        <v>27.84</v>
      </c>
      <c r="AZ12" s="695">
        <v>49.99</v>
      </c>
      <c r="BA12" s="693">
        <f t="shared" si="15"/>
        <v>0.44308861772354474</v>
      </c>
      <c r="BB12" s="696"/>
      <c r="BC12" s="692">
        <f t="shared" si="16"/>
        <v>0</v>
      </c>
      <c r="BD12" s="692">
        <f t="shared" si="17"/>
        <v>0</v>
      </c>
    </row>
    <row r="13" spans="1:56" s="643" customFormat="1" ht="15.75" thickBot="1">
      <c r="A13" s="698">
        <v>12</v>
      </c>
      <c r="B13" s="699"/>
      <c r="C13" s="699"/>
      <c r="D13" s="700" t="s">
        <v>37</v>
      </c>
      <c r="E13" s="700"/>
      <c r="F13" s="700" t="s">
        <v>47</v>
      </c>
      <c r="G13" s="701" t="s">
        <v>137</v>
      </c>
      <c r="H13" s="700" t="s">
        <v>138</v>
      </c>
      <c r="I13" s="702" t="s">
        <v>139</v>
      </c>
      <c r="J13" s="700" t="s">
        <v>140</v>
      </c>
      <c r="K13" s="699" t="s">
        <v>141</v>
      </c>
      <c r="L13" s="700" t="s">
        <v>151</v>
      </c>
      <c r="M13" s="700" t="s">
        <v>152</v>
      </c>
      <c r="N13" s="703" t="s">
        <v>1388</v>
      </c>
      <c r="O13" s="704"/>
      <c r="P13" s="700" t="s">
        <v>144</v>
      </c>
      <c r="Q13" s="705"/>
      <c r="R13" s="706">
        <v>11.47</v>
      </c>
      <c r="S13" s="700" t="s">
        <v>145</v>
      </c>
      <c r="T13" s="707">
        <v>60</v>
      </c>
      <c r="U13" s="707">
        <v>31.5</v>
      </c>
      <c r="V13" s="707">
        <v>30</v>
      </c>
      <c r="W13" s="708"/>
      <c r="X13" s="709">
        <v>4</v>
      </c>
      <c r="Y13" s="710">
        <f t="shared" si="0"/>
        <v>5.67E-2</v>
      </c>
      <c r="Z13" s="711">
        <v>65</v>
      </c>
      <c r="AA13" s="712">
        <f t="shared" si="1"/>
        <v>4585.5379188712523</v>
      </c>
      <c r="AB13" s="713">
        <v>3500</v>
      </c>
      <c r="AC13" s="714">
        <f t="shared" si="2"/>
        <v>0.76326923076923081</v>
      </c>
      <c r="AD13" s="699" t="s">
        <v>146</v>
      </c>
      <c r="AE13" s="715">
        <v>0.125</v>
      </c>
      <c r="AF13" s="714">
        <f t="shared" si="3"/>
        <v>1.4337500000000001</v>
      </c>
      <c r="AG13" s="714">
        <f t="shared" si="4"/>
        <v>13.667019230769231</v>
      </c>
      <c r="AH13" s="716">
        <v>0.05</v>
      </c>
      <c r="AI13" s="717">
        <f t="shared" si="5"/>
        <v>1.5315000000000001</v>
      </c>
      <c r="AJ13" s="716">
        <v>0.08</v>
      </c>
      <c r="AK13" s="717">
        <f t="shared" si="6"/>
        <v>2.4504000000000001</v>
      </c>
      <c r="AL13" s="716">
        <v>0.1</v>
      </c>
      <c r="AM13" s="717">
        <f t="shared" si="7"/>
        <v>3.0630000000000002</v>
      </c>
      <c r="AN13" s="716">
        <v>0.1</v>
      </c>
      <c r="AO13" s="717">
        <f t="shared" si="8"/>
        <v>3.0630000000000002</v>
      </c>
      <c r="AP13" s="716">
        <v>7.0000000000000007E-2</v>
      </c>
      <c r="AQ13" s="717">
        <f t="shared" si="9"/>
        <v>2.1441000000000003</v>
      </c>
      <c r="AR13" s="716">
        <v>0</v>
      </c>
      <c r="AS13" s="717">
        <f t="shared" si="10"/>
        <v>0</v>
      </c>
      <c r="AT13" s="716">
        <v>0</v>
      </c>
      <c r="AU13" s="717">
        <f t="shared" si="11"/>
        <v>0</v>
      </c>
      <c r="AV13" s="717">
        <f t="shared" si="12"/>
        <v>12.252000000000001</v>
      </c>
      <c r="AW13" s="717">
        <f t="shared" si="13"/>
        <v>25.91901923076923</v>
      </c>
      <c r="AX13" s="718">
        <f t="shared" si="14"/>
        <v>0.15380283281850374</v>
      </c>
      <c r="AY13" s="719">
        <v>30.63</v>
      </c>
      <c r="AZ13" s="720">
        <v>54.99</v>
      </c>
      <c r="BA13" s="718">
        <f t="shared" si="15"/>
        <v>0.4429896344789962</v>
      </c>
      <c r="BB13" s="721"/>
      <c r="BC13" s="717">
        <f t="shared" si="16"/>
        <v>0</v>
      </c>
      <c r="BD13" s="717">
        <f t="shared" si="17"/>
        <v>0</v>
      </c>
    </row>
    <row r="14" spans="1:56">
      <c r="A14" s="722">
        <v>13</v>
      </c>
      <c r="B14" s="723"/>
      <c r="C14" s="723"/>
      <c r="D14" s="724" t="s">
        <v>37</v>
      </c>
      <c r="E14" s="724"/>
      <c r="F14" s="724" t="s">
        <v>47</v>
      </c>
      <c r="G14" s="725" t="s">
        <v>137</v>
      </c>
      <c r="H14" s="724" t="s">
        <v>138</v>
      </c>
      <c r="I14" s="726" t="s">
        <v>139</v>
      </c>
      <c r="J14" s="724" t="s">
        <v>140</v>
      </c>
      <c r="K14" s="723" t="s">
        <v>141</v>
      </c>
      <c r="L14" s="724" t="s">
        <v>142</v>
      </c>
      <c r="M14" s="724" t="s">
        <v>153</v>
      </c>
      <c r="N14" s="727" t="s">
        <v>1389</v>
      </c>
      <c r="O14" s="727"/>
      <c r="P14" s="724" t="s">
        <v>144</v>
      </c>
      <c r="Q14" s="729"/>
      <c r="R14" s="682">
        <v>6.84</v>
      </c>
      <c r="S14" s="724" t="s">
        <v>145</v>
      </c>
      <c r="T14" s="730">
        <v>60</v>
      </c>
      <c r="U14" s="730">
        <v>31.5</v>
      </c>
      <c r="V14" s="730">
        <v>17</v>
      </c>
      <c r="W14" s="731"/>
      <c r="X14" s="732">
        <v>4</v>
      </c>
      <c r="Y14" s="733">
        <f t="shared" si="0"/>
        <v>3.2129999999999999E-2</v>
      </c>
      <c r="Z14" s="734">
        <v>65</v>
      </c>
      <c r="AA14" s="735">
        <f t="shared" si="1"/>
        <v>8092.1257391845629</v>
      </c>
      <c r="AB14" s="736">
        <v>3500</v>
      </c>
      <c r="AC14" s="737">
        <f t="shared" si="2"/>
        <v>0.43251923076923077</v>
      </c>
      <c r="AD14" s="723" t="s">
        <v>146</v>
      </c>
      <c r="AE14" s="738">
        <v>0.125</v>
      </c>
      <c r="AF14" s="737">
        <f t="shared" si="3"/>
        <v>0.85499999999999998</v>
      </c>
      <c r="AG14" s="737">
        <f t="shared" si="4"/>
        <v>8.1275192307692308</v>
      </c>
      <c r="AH14" s="739">
        <v>0.05</v>
      </c>
      <c r="AI14" s="740">
        <f t="shared" si="5"/>
        <v>0.87100000000000011</v>
      </c>
      <c r="AJ14" s="739">
        <v>0.08</v>
      </c>
      <c r="AK14" s="740">
        <f t="shared" si="6"/>
        <v>1.3936000000000002</v>
      </c>
      <c r="AL14" s="739">
        <v>0.1</v>
      </c>
      <c r="AM14" s="740">
        <f t="shared" si="7"/>
        <v>1.7420000000000002</v>
      </c>
      <c r="AN14" s="739">
        <v>0.1</v>
      </c>
      <c r="AO14" s="740">
        <f t="shared" si="8"/>
        <v>1.7420000000000002</v>
      </c>
      <c r="AP14" s="739">
        <v>7.0000000000000007E-2</v>
      </c>
      <c r="AQ14" s="740">
        <f t="shared" si="9"/>
        <v>1.2194000000000003</v>
      </c>
      <c r="AR14" s="739">
        <v>0</v>
      </c>
      <c r="AS14" s="740">
        <f t="shared" si="10"/>
        <v>0</v>
      </c>
      <c r="AT14" s="739">
        <v>0</v>
      </c>
      <c r="AU14" s="740">
        <f t="shared" si="11"/>
        <v>0</v>
      </c>
      <c r="AV14" s="740">
        <f t="shared" si="12"/>
        <v>6.9680000000000009</v>
      </c>
      <c r="AW14" s="740">
        <f t="shared" si="13"/>
        <v>15.095519230769231</v>
      </c>
      <c r="AX14" s="741">
        <f t="shared" si="14"/>
        <v>0.13343747240130716</v>
      </c>
      <c r="AY14" s="742">
        <v>17.420000000000002</v>
      </c>
      <c r="AZ14" s="743">
        <v>32.99</v>
      </c>
      <c r="BA14" s="741">
        <f t="shared" si="15"/>
        <v>0.47196120036374656</v>
      </c>
      <c r="BB14" s="744"/>
      <c r="BC14" s="740">
        <f t="shared" si="16"/>
        <v>0</v>
      </c>
      <c r="BD14" s="740">
        <f t="shared" si="17"/>
        <v>0</v>
      </c>
    </row>
    <row r="15" spans="1:56">
      <c r="A15" s="674">
        <v>14</v>
      </c>
      <c r="B15" s="675"/>
      <c r="C15" s="675"/>
      <c r="D15" s="676" t="s">
        <v>37</v>
      </c>
      <c r="E15" s="676"/>
      <c r="F15" s="676" t="s">
        <v>47</v>
      </c>
      <c r="G15" s="677" t="s">
        <v>137</v>
      </c>
      <c r="H15" s="676" t="s">
        <v>138</v>
      </c>
      <c r="I15" s="678" t="s">
        <v>139</v>
      </c>
      <c r="J15" s="676" t="s">
        <v>140</v>
      </c>
      <c r="K15" s="675" t="s">
        <v>141</v>
      </c>
      <c r="L15" s="676" t="s">
        <v>147</v>
      </c>
      <c r="M15" s="676" t="s">
        <v>153</v>
      </c>
      <c r="N15" s="679" t="s">
        <v>1390</v>
      </c>
      <c r="O15" s="679"/>
      <c r="P15" s="676" t="s">
        <v>144</v>
      </c>
      <c r="Q15" s="681"/>
      <c r="R15" s="697">
        <v>6.99</v>
      </c>
      <c r="S15" s="676" t="s">
        <v>145</v>
      </c>
      <c r="T15" s="683">
        <v>60</v>
      </c>
      <c r="U15" s="683">
        <v>31.5</v>
      </c>
      <c r="V15" s="683">
        <v>17</v>
      </c>
      <c r="W15" s="684"/>
      <c r="X15" s="652">
        <v>4</v>
      </c>
      <c r="Y15" s="685">
        <f t="shared" si="0"/>
        <v>3.2129999999999999E-2</v>
      </c>
      <c r="Z15" s="686">
        <v>65</v>
      </c>
      <c r="AA15" s="687">
        <f t="shared" si="1"/>
        <v>8092.1257391845629</v>
      </c>
      <c r="AB15" s="688">
        <v>3500</v>
      </c>
      <c r="AC15" s="689">
        <f t="shared" si="2"/>
        <v>0.43251923076923077</v>
      </c>
      <c r="AD15" s="675" t="s">
        <v>146</v>
      </c>
      <c r="AE15" s="690">
        <v>0.125</v>
      </c>
      <c r="AF15" s="689">
        <f t="shared" si="3"/>
        <v>0.87375000000000003</v>
      </c>
      <c r="AG15" s="689">
        <f t="shared" si="4"/>
        <v>8.2962692307692301</v>
      </c>
      <c r="AH15" s="691">
        <v>0.05</v>
      </c>
      <c r="AI15" s="692">
        <f t="shared" si="5"/>
        <v>1.0525</v>
      </c>
      <c r="AJ15" s="691">
        <v>0.08</v>
      </c>
      <c r="AK15" s="692">
        <f t="shared" si="6"/>
        <v>1.6840000000000002</v>
      </c>
      <c r="AL15" s="691">
        <v>0.1</v>
      </c>
      <c r="AM15" s="692">
        <f t="shared" si="7"/>
        <v>2.105</v>
      </c>
      <c r="AN15" s="691">
        <v>0.1</v>
      </c>
      <c r="AO15" s="692">
        <f t="shared" si="8"/>
        <v>2.105</v>
      </c>
      <c r="AP15" s="691">
        <v>7.0000000000000007E-2</v>
      </c>
      <c r="AQ15" s="692">
        <f t="shared" si="9"/>
        <v>1.4735000000000003</v>
      </c>
      <c r="AR15" s="691">
        <v>0</v>
      </c>
      <c r="AS15" s="692">
        <f t="shared" si="10"/>
        <v>0</v>
      </c>
      <c r="AT15" s="691">
        <v>0</v>
      </c>
      <c r="AU15" s="692">
        <f t="shared" si="11"/>
        <v>0</v>
      </c>
      <c r="AV15" s="692">
        <f t="shared" si="12"/>
        <v>8.42</v>
      </c>
      <c r="AW15" s="692">
        <f t="shared" si="13"/>
        <v>16.716269230769228</v>
      </c>
      <c r="AX15" s="693">
        <f t="shared" si="14"/>
        <v>0.20587794628174691</v>
      </c>
      <c r="AY15" s="694">
        <v>21.05</v>
      </c>
      <c r="AZ15" s="695">
        <v>32.99</v>
      </c>
      <c r="BA15" s="693">
        <f t="shared" si="15"/>
        <v>0.36192785692634133</v>
      </c>
      <c r="BB15" s="696"/>
      <c r="BC15" s="692">
        <f t="shared" si="16"/>
        <v>0</v>
      </c>
      <c r="BD15" s="692">
        <f t="shared" si="17"/>
        <v>0</v>
      </c>
    </row>
    <row r="16" spans="1:56">
      <c r="A16" s="674">
        <v>15</v>
      </c>
      <c r="B16" s="675"/>
      <c r="C16" s="675"/>
      <c r="D16" s="676" t="s">
        <v>37</v>
      </c>
      <c r="E16" s="676"/>
      <c r="F16" s="676" t="s">
        <v>47</v>
      </c>
      <c r="G16" s="677" t="s">
        <v>137</v>
      </c>
      <c r="H16" s="676" t="s">
        <v>138</v>
      </c>
      <c r="I16" s="678" t="s">
        <v>139</v>
      </c>
      <c r="J16" s="676" t="s">
        <v>140</v>
      </c>
      <c r="K16" s="675" t="s">
        <v>141</v>
      </c>
      <c r="L16" s="676" t="s">
        <v>148</v>
      </c>
      <c r="M16" s="676" t="s">
        <v>153</v>
      </c>
      <c r="N16" s="679" t="s">
        <v>1391</v>
      </c>
      <c r="O16" s="679"/>
      <c r="P16" s="676" t="s">
        <v>144</v>
      </c>
      <c r="Q16" s="681"/>
      <c r="R16" s="697">
        <v>8.73</v>
      </c>
      <c r="S16" s="676" t="s">
        <v>145</v>
      </c>
      <c r="T16" s="683">
        <v>60</v>
      </c>
      <c r="U16" s="683">
        <v>31.5</v>
      </c>
      <c r="V16" s="683">
        <v>22</v>
      </c>
      <c r="W16" s="684"/>
      <c r="X16" s="652">
        <v>4</v>
      </c>
      <c r="Y16" s="685">
        <f t="shared" si="0"/>
        <v>4.1579999999999999E-2</v>
      </c>
      <c r="Z16" s="686">
        <v>65</v>
      </c>
      <c r="AA16" s="687">
        <f t="shared" si="1"/>
        <v>6253.0062530062532</v>
      </c>
      <c r="AB16" s="688">
        <v>3500</v>
      </c>
      <c r="AC16" s="689">
        <f t="shared" si="2"/>
        <v>0.55973076923076925</v>
      </c>
      <c r="AD16" s="675" t="s">
        <v>146</v>
      </c>
      <c r="AE16" s="690">
        <v>0.125</v>
      </c>
      <c r="AF16" s="689">
        <f t="shared" si="3"/>
        <v>1.0912500000000001</v>
      </c>
      <c r="AG16" s="689">
        <f t="shared" si="4"/>
        <v>10.380980769230771</v>
      </c>
      <c r="AH16" s="691">
        <v>0.05</v>
      </c>
      <c r="AI16" s="692">
        <f t="shared" si="5"/>
        <v>1.1134999999999999</v>
      </c>
      <c r="AJ16" s="691">
        <v>0.08</v>
      </c>
      <c r="AK16" s="692">
        <f t="shared" si="6"/>
        <v>1.7816000000000001</v>
      </c>
      <c r="AL16" s="691">
        <v>0.1</v>
      </c>
      <c r="AM16" s="692">
        <f t="shared" si="7"/>
        <v>2.2269999999999999</v>
      </c>
      <c r="AN16" s="691">
        <v>0.1</v>
      </c>
      <c r="AO16" s="692">
        <f t="shared" si="8"/>
        <v>2.2269999999999999</v>
      </c>
      <c r="AP16" s="691">
        <v>7.0000000000000007E-2</v>
      </c>
      <c r="AQ16" s="692">
        <f t="shared" si="9"/>
        <v>1.5589000000000002</v>
      </c>
      <c r="AR16" s="691">
        <v>0</v>
      </c>
      <c r="AS16" s="692">
        <f t="shared" si="10"/>
        <v>0</v>
      </c>
      <c r="AT16" s="691">
        <v>0</v>
      </c>
      <c r="AU16" s="692">
        <f t="shared" si="11"/>
        <v>0</v>
      </c>
      <c r="AV16" s="692">
        <f t="shared" si="12"/>
        <v>8.9079999999999995</v>
      </c>
      <c r="AW16" s="692">
        <f t="shared" si="13"/>
        <v>19.288980769230768</v>
      </c>
      <c r="AX16" s="693">
        <f t="shared" si="14"/>
        <v>0.13385807053296953</v>
      </c>
      <c r="AY16" s="694">
        <v>22.27</v>
      </c>
      <c r="AZ16" s="695">
        <v>39.99</v>
      </c>
      <c r="BA16" s="693">
        <f t="shared" si="15"/>
        <v>0.44311077769442364</v>
      </c>
      <c r="BB16" s="696"/>
      <c r="BC16" s="692">
        <f t="shared" si="16"/>
        <v>0</v>
      </c>
      <c r="BD16" s="692">
        <f t="shared" si="17"/>
        <v>0</v>
      </c>
    </row>
    <row r="17" spans="1:56">
      <c r="A17" s="674">
        <v>16</v>
      </c>
      <c r="B17" s="675"/>
      <c r="C17" s="675"/>
      <c r="D17" s="676" t="s">
        <v>37</v>
      </c>
      <c r="E17" s="676"/>
      <c r="F17" s="676" t="s">
        <v>47</v>
      </c>
      <c r="G17" s="677" t="s">
        <v>137</v>
      </c>
      <c r="H17" s="676" t="s">
        <v>138</v>
      </c>
      <c r="I17" s="678" t="s">
        <v>139</v>
      </c>
      <c r="J17" s="676" t="s">
        <v>140</v>
      </c>
      <c r="K17" s="675" t="s">
        <v>141</v>
      </c>
      <c r="L17" s="676" t="s">
        <v>149</v>
      </c>
      <c r="M17" s="676" t="s">
        <v>153</v>
      </c>
      <c r="N17" s="679" t="s">
        <v>1392</v>
      </c>
      <c r="O17" s="679"/>
      <c r="P17" s="676" t="s">
        <v>144</v>
      </c>
      <c r="Q17" s="681"/>
      <c r="R17" s="697">
        <v>9.85</v>
      </c>
      <c r="S17" s="676" t="s">
        <v>145</v>
      </c>
      <c r="T17" s="683">
        <v>60</v>
      </c>
      <c r="U17" s="683">
        <v>31.5</v>
      </c>
      <c r="V17" s="683">
        <v>25</v>
      </c>
      <c r="W17" s="684"/>
      <c r="X17" s="652">
        <v>4</v>
      </c>
      <c r="Y17" s="685">
        <f t="shared" si="0"/>
        <v>4.725E-2</v>
      </c>
      <c r="Z17" s="686">
        <v>65</v>
      </c>
      <c r="AA17" s="687">
        <f t="shared" si="1"/>
        <v>5502.6455026455023</v>
      </c>
      <c r="AB17" s="688">
        <v>3500</v>
      </c>
      <c r="AC17" s="689">
        <f t="shared" si="2"/>
        <v>0.63605769230769238</v>
      </c>
      <c r="AD17" s="675" t="s">
        <v>146</v>
      </c>
      <c r="AE17" s="690">
        <v>0.125</v>
      </c>
      <c r="AF17" s="689">
        <f t="shared" si="3"/>
        <v>1.23125</v>
      </c>
      <c r="AG17" s="689">
        <f t="shared" si="4"/>
        <v>11.717307692307692</v>
      </c>
      <c r="AH17" s="691">
        <v>0.05</v>
      </c>
      <c r="AI17" s="692">
        <f t="shared" si="5"/>
        <v>1.2530000000000001</v>
      </c>
      <c r="AJ17" s="691">
        <v>0.08</v>
      </c>
      <c r="AK17" s="692">
        <f t="shared" si="6"/>
        <v>2.0047999999999999</v>
      </c>
      <c r="AL17" s="691">
        <v>0.1</v>
      </c>
      <c r="AM17" s="692">
        <f t="shared" si="7"/>
        <v>2.5060000000000002</v>
      </c>
      <c r="AN17" s="691">
        <v>0.1</v>
      </c>
      <c r="AO17" s="692">
        <f t="shared" si="8"/>
        <v>2.5060000000000002</v>
      </c>
      <c r="AP17" s="691">
        <v>7.0000000000000007E-2</v>
      </c>
      <c r="AQ17" s="692">
        <f t="shared" si="9"/>
        <v>1.7542</v>
      </c>
      <c r="AR17" s="691">
        <v>0</v>
      </c>
      <c r="AS17" s="692">
        <f t="shared" si="10"/>
        <v>0</v>
      </c>
      <c r="AT17" s="691">
        <v>0</v>
      </c>
      <c r="AU17" s="692">
        <f t="shared" si="11"/>
        <v>0</v>
      </c>
      <c r="AV17" s="692">
        <f t="shared" si="12"/>
        <v>10.024000000000001</v>
      </c>
      <c r="AW17" s="692">
        <f t="shared" si="13"/>
        <v>21.741307692307693</v>
      </c>
      <c r="AX17" s="693">
        <f t="shared" si="14"/>
        <v>0.13242986064215106</v>
      </c>
      <c r="AY17" s="694">
        <v>25.06</v>
      </c>
      <c r="AZ17" s="695">
        <v>44.99</v>
      </c>
      <c r="BA17" s="693">
        <f t="shared" si="15"/>
        <v>0.44298733051789291</v>
      </c>
      <c r="BB17" s="696"/>
      <c r="BC17" s="692">
        <f t="shared" si="16"/>
        <v>0</v>
      </c>
      <c r="BD17" s="692">
        <f t="shared" si="17"/>
        <v>0</v>
      </c>
    </row>
    <row r="18" spans="1:56">
      <c r="A18" s="674">
        <v>17</v>
      </c>
      <c r="B18" s="675"/>
      <c r="C18" s="675"/>
      <c r="D18" s="676" t="s">
        <v>37</v>
      </c>
      <c r="E18" s="676"/>
      <c r="F18" s="676" t="s">
        <v>47</v>
      </c>
      <c r="G18" s="677" t="s">
        <v>137</v>
      </c>
      <c r="H18" s="676" t="s">
        <v>138</v>
      </c>
      <c r="I18" s="678" t="s">
        <v>139</v>
      </c>
      <c r="J18" s="676" t="s">
        <v>140</v>
      </c>
      <c r="K18" s="675" t="s">
        <v>141</v>
      </c>
      <c r="L18" s="676" t="s">
        <v>150</v>
      </c>
      <c r="M18" s="676" t="s">
        <v>153</v>
      </c>
      <c r="N18" s="679" t="s">
        <v>1393</v>
      </c>
      <c r="O18" s="679"/>
      <c r="P18" s="676" t="s">
        <v>144</v>
      </c>
      <c r="Q18" s="681"/>
      <c r="R18" s="697">
        <v>11.47</v>
      </c>
      <c r="S18" s="676" t="s">
        <v>145</v>
      </c>
      <c r="T18" s="683">
        <v>60</v>
      </c>
      <c r="U18" s="683">
        <v>31.5</v>
      </c>
      <c r="V18" s="683">
        <v>30</v>
      </c>
      <c r="W18" s="684"/>
      <c r="X18" s="652">
        <v>4</v>
      </c>
      <c r="Y18" s="685">
        <f t="shared" si="0"/>
        <v>5.67E-2</v>
      </c>
      <c r="Z18" s="686">
        <v>65</v>
      </c>
      <c r="AA18" s="687">
        <f t="shared" si="1"/>
        <v>4585.5379188712523</v>
      </c>
      <c r="AB18" s="688">
        <v>3500</v>
      </c>
      <c r="AC18" s="689">
        <f t="shared" si="2"/>
        <v>0.76326923076923081</v>
      </c>
      <c r="AD18" s="675" t="s">
        <v>146</v>
      </c>
      <c r="AE18" s="690">
        <v>0.125</v>
      </c>
      <c r="AF18" s="689">
        <f t="shared" si="3"/>
        <v>1.4337500000000001</v>
      </c>
      <c r="AG18" s="689">
        <f t="shared" si="4"/>
        <v>13.667019230769231</v>
      </c>
      <c r="AH18" s="691">
        <v>0.05</v>
      </c>
      <c r="AI18" s="692">
        <f t="shared" si="5"/>
        <v>1.3920000000000001</v>
      </c>
      <c r="AJ18" s="691">
        <v>0.08</v>
      </c>
      <c r="AK18" s="692">
        <f t="shared" si="6"/>
        <v>2.2271999999999998</v>
      </c>
      <c r="AL18" s="691">
        <v>0.1</v>
      </c>
      <c r="AM18" s="692">
        <f t="shared" si="7"/>
        <v>2.7840000000000003</v>
      </c>
      <c r="AN18" s="691">
        <v>0.1</v>
      </c>
      <c r="AO18" s="692">
        <f t="shared" si="8"/>
        <v>2.7840000000000003</v>
      </c>
      <c r="AP18" s="691">
        <v>7.0000000000000007E-2</v>
      </c>
      <c r="AQ18" s="692">
        <f t="shared" si="9"/>
        <v>1.9488000000000001</v>
      </c>
      <c r="AR18" s="691">
        <v>0</v>
      </c>
      <c r="AS18" s="692">
        <f t="shared" si="10"/>
        <v>0</v>
      </c>
      <c r="AT18" s="691">
        <v>0</v>
      </c>
      <c r="AU18" s="692">
        <f t="shared" si="11"/>
        <v>0</v>
      </c>
      <c r="AV18" s="692">
        <f t="shared" si="12"/>
        <v>11.136000000000001</v>
      </c>
      <c r="AW18" s="692">
        <f t="shared" si="13"/>
        <v>24.80301923076923</v>
      </c>
      <c r="AX18" s="693">
        <f t="shared" si="14"/>
        <v>0.1090869529177719</v>
      </c>
      <c r="AY18" s="694">
        <v>27.84</v>
      </c>
      <c r="AZ18" s="695">
        <v>49.99</v>
      </c>
      <c r="BA18" s="693">
        <f t="shared" si="15"/>
        <v>0.44308861772354474</v>
      </c>
      <c r="BB18" s="696"/>
      <c r="BC18" s="692">
        <f t="shared" si="16"/>
        <v>0</v>
      </c>
      <c r="BD18" s="692">
        <f t="shared" si="17"/>
        <v>0</v>
      </c>
    </row>
    <row r="19" spans="1:56" s="643" customFormat="1" ht="15.75" thickBot="1">
      <c r="A19" s="698">
        <v>18</v>
      </c>
      <c r="B19" s="699"/>
      <c r="C19" s="699"/>
      <c r="D19" s="700" t="s">
        <v>37</v>
      </c>
      <c r="E19" s="700"/>
      <c r="F19" s="700" t="s">
        <v>47</v>
      </c>
      <c r="G19" s="701" t="s">
        <v>137</v>
      </c>
      <c r="H19" s="700" t="s">
        <v>138</v>
      </c>
      <c r="I19" s="702" t="s">
        <v>139</v>
      </c>
      <c r="J19" s="700" t="s">
        <v>140</v>
      </c>
      <c r="K19" s="699" t="s">
        <v>141</v>
      </c>
      <c r="L19" s="700" t="s">
        <v>151</v>
      </c>
      <c r="M19" s="700" t="s">
        <v>153</v>
      </c>
      <c r="N19" s="703" t="s">
        <v>1394</v>
      </c>
      <c r="O19" s="703"/>
      <c r="P19" s="700" t="s">
        <v>144</v>
      </c>
      <c r="Q19" s="705"/>
      <c r="R19" s="706">
        <v>11.47</v>
      </c>
      <c r="S19" s="700" t="s">
        <v>145</v>
      </c>
      <c r="T19" s="707">
        <v>60</v>
      </c>
      <c r="U19" s="707">
        <v>31.5</v>
      </c>
      <c r="V19" s="707">
        <v>30</v>
      </c>
      <c r="W19" s="708"/>
      <c r="X19" s="709">
        <v>4</v>
      </c>
      <c r="Y19" s="710">
        <f t="shared" si="0"/>
        <v>5.67E-2</v>
      </c>
      <c r="Z19" s="711">
        <v>65</v>
      </c>
      <c r="AA19" s="712">
        <f t="shared" si="1"/>
        <v>4585.5379188712523</v>
      </c>
      <c r="AB19" s="713">
        <v>3500</v>
      </c>
      <c r="AC19" s="714">
        <f t="shared" si="2"/>
        <v>0.76326923076923081</v>
      </c>
      <c r="AD19" s="699" t="s">
        <v>146</v>
      </c>
      <c r="AE19" s="715">
        <v>0.125</v>
      </c>
      <c r="AF19" s="714">
        <f t="shared" si="3"/>
        <v>1.4337500000000001</v>
      </c>
      <c r="AG19" s="714">
        <f t="shared" si="4"/>
        <v>13.667019230769231</v>
      </c>
      <c r="AH19" s="716">
        <v>0.05</v>
      </c>
      <c r="AI19" s="717">
        <f t="shared" si="5"/>
        <v>1.5315000000000001</v>
      </c>
      <c r="AJ19" s="716">
        <v>0.08</v>
      </c>
      <c r="AK19" s="717">
        <f t="shared" si="6"/>
        <v>2.4504000000000001</v>
      </c>
      <c r="AL19" s="716">
        <v>0.1</v>
      </c>
      <c r="AM19" s="717">
        <f t="shared" si="7"/>
        <v>3.0630000000000002</v>
      </c>
      <c r="AN19" s="716">
        <v>0.1</v>
      </c>
      <c r="AO19" s="717">
        <f t="shared" si="8"/>
        <v>3.0630000000000002</v>
      </c>
      <c r="AP19" s="716">
        <v>7.0000000000000007E-2</v>
      </c>
      <c r="AQ19" s="717">
        <f t="shared" si="9"/>
        <v>2.1441000000000003</v>
      </c>
      <c r="AR19" s="716">
        <v>0</v>
      </c>
      <c r="AS19" s="717">
        <f t="shared" si="10"/>
        <v>0</v>
      </c>
      <c r="AT19" s="716">
        <v>0</v>
      </c>
      <c r="AU19" s="717">
        <f t="shared" si="11"/>
        <v>0</v>
      </c>
      <c r="AV19" s="717">
        <f t="shared" si="12"/>
        <v>12.252000000000001</v>
      </c>
      <c r="AW19" s="717">
        <f t="shared" si="13"/>
        <v>25.91901923076923</v>
      </c>
      <c r="AX19" s="718">
        <f t="shared" si="14"/>
        <v>0.15380283281850374</v>
      </c>
      <c r="AY19" s="719">
        <v>30.63</v>
      </c>
      <c r="AZ19" s="720">
        <v>54.99</v>
      </c>
      <c r="BA19" s="718">
        <f t="shared" si="15"/>
        <v>0.4429896344789962</v>
      </c>
      <c r="BB19" s="721"/>
      <c r="BC19" s="717">
        <f t="shared" si="16"/>
        <v>0</v>
      </c>
      <c r="BD19" s="717">
        <f t="shared" si="17"/>
        <v>0</v>
      </c>
    </row>
    <row r="20" spans="1:56">
      <c r="A20" s="722">
        <v>19</v>
      </c>
      <c r="B20" s="723"/>
      <c r="C20" s="723"/>
      <c r="D20" s="724" t="s">
        <v>37</v>
      </c>
      <c r="E20" s="724"/>
      <c r="F20" s="724" t="s">
        <v>47</v>
      </c>
      <c r="G20" s="725" t="s">
        <v>137</v>
      </c>
      <c r="H20" s="724" t="s">
        <v>138</v>
      </c>
      <c r="I20" s="726" t="s">
        <v>139</v>
      </c>
      <c r="J20" s="724" t="s">
        <v>140</v>
      </c>
      <c r="K20" s="723" t="s">
        <v>141</v>
      </c>
      <c r="L20" s="724" t="s">
        <v>142</v>
      </c>
      <c r="M20" s="724" t="s">
        <v>154</v>
      </c>
      <c r="N20" s="727" t="s">
        <v>1395</v>
      </c>
      <c r="O20" s="727"/>
      <c r="P20" s="724" t="s">
        <v>144</v>
      </c>
      <c r="Q20" s="729"/>
      <c r="R20" s="682">
        <v>6.84</v>
      </c>
      <c r="S20" s="724" t="s">
        <v>145</v>
      </c>
      <c r="T20" s="730">
        <v>60</v>
      </c>
      <c r="U20" s="730">
        <v>31.5</v>
      </c>
      <c r="V20" s="730">
        <v>17</v>
      </c>
      <c r="W20" s="731"/>
      <c r="X20" s="732">
        <v>4</v>
      </c>
      <c r="Y20" s="733">
        <f t="shared" si="0"/>
        <v>3.2129999999999999E-2</v>
      </c>
      <c r="Z20" s="734">
        <v>65</v>
      </c>
      <c r="AA20" s="735">
        <f t="shared" si="1"/>
        <v>8092.1257391845629</v>
      </c>
      <c r="AB20" s="736">
        <v>3500</v>
      </c>
      <c r="AC20" s="737">
        <f t="shared" si="2"/>
        <v>0.43251923076923077</v>
      </c>
      <c r="AD20" s="723" t="s">
        <v>146</v>
      </c>
      <c r="AE20" s="738">
        <v>0.125</v>
      </c>
      <c r="AF20" s="737">
        <f t="shared" si="3"/>
        <v>0.85499999999999998</v>
      </c>
      <c r="AG20" s="737">
        <f t="shared" si="4"/>
        <v>8.1275192307692308</v>
      </c>
      <c r="AH20" s="739">
        <v>0.05</v>
      </c>
      <c r="AI20" s="740">
        <f t="shared" si="5"/>
        <v>0.87100000000000011</v>
      </c>
      <c r="AJ20" s="739">
        <v>0.08</v>
      </c>
      <c r="AK20" s="740">
        <f t="shared" si="6"/>
        <v>1.3936000000000002</v>
      </c>
      <c r="AL20" s="739">
        <v>0.1</v>
      </c>
      <c r="AM20" s="740">
        <f t="shared" si="7"/>
        <v>1.7420000000000002</v>
      </c>
      <c r="AN20" s="739">
        <v>0.1</v>
      </c>
      <c r="AO20" s="740">
        <f t="shared" si="8"/>
        <v>1.7420000000000002</v>
      </c>
      <c r="AP20" s="739">
        <v>7.0000000000000007E-2</v>
      </c>
      <c r="AQ20" s="740">
        <f t="shared" si="9"/>
        <v>1.2194000000000003</v>
      </c>
      <c r="AR20" s="739">
        <v>0</v>
      </c>
      <c r="AS20" s="740">
        <f t="shared" si="10"/>
        <v>0</v>
      </c>
      <c r="AT20" s="739">
        <v>0</v>
      </c>
      <c r="AU20" s="740">
        <f t="shared" si="11"/>
        <v>0</v>
      </c>
      <c r="AV20" s="740">
        <f t="shared" si="12"/>
        <v>6.9680000000000009</v>
      </c>
      <c r="AW20" s="740">
        <f t="shared" si="13"/>
        <v>15.095519230769231</v>
      </c>
      <c r="AX20" s="741">
        <f t="shared" si="14"/>
        <v>0.13343747240130716</v>
      </c>
      <c r="AY20" s="742">
        <v>17.420000000000002</v>
      </c>
      <c r="AZ20" s="743">
        <v>32.99</v>
      </c>
      <c r="BA20" s="741">
        <f t="shared" si="15"/>
        <v>0.47196120036374656</v>
      </c>
      <c r="BB20" s="744"/>
      <c r="BC20" s="740">
        <f t="shared" si="16"/>
        <v>0</v>
      </c>
      <c r="BD20" s="740">
        <f t="shared" si="17"/>
        <v>0</v>
      </c>
    </row>
    <row r="21" spans="1:56">
      <c r="A21" s="674">
        <v>20</v>
      </c>
      <c r="B21" s="675"/>
      <c r="C21" s="675"/>
      <c r="D21" s="676" t="s">
        <v>37</v>
      </c>
      <c r="E21" s="676"/>
      <c r="F21" s="676" t="s">
        <v>47</v>
      </c>
      <c r="G21" s="677" t="s">
        <v>137</v>
      </c>
      <c r="H21" s="676" t="s">
        <v>138</v>
      </c>
      <c r="I21" s="678" t="s">
        <v>139</v>
      </c>
      <c r="J21" s="676" t="s">
        <v>140</v>
      </c>
      <c r="K21" s="675" t="s">
        <v>141</v>
      </c>
      <c r="L21" s="676" t="s">
        <v>147</v>
      </c>
      <c r="M21" s="676" t="s">
        <v>154</v>
      </c>
      <c r="N21" s="679" t="s">
        <v>1396</v>
      </c>
      <c r="O21" s="679"/>
      <c r="P21" s="676" t="s">
        <v>144</v>
      </c>
      <c r="Q21" s="681"/>
      <c r="R21" s="697">
        <v>6.99</v>
      </c>
      <c r="S21" s="676" t="s">
        <v>145</v>
      </c>
      <c r="T21" s="683">
        <v>60</v>
      </c>
      <c r="U21" s="683">
        <v>31.5</v>
      </c>
      <c r="V21" s="683">
        <v>17</v>
      </c>
      <c r="W21" s="684"/>
      <c r="X21" s="652">
        <v>4</v>
      </c>
      <c r="Y21" s="685">
        <f t="shared" si="0"/>
        <v>3.2129999999999999E-2</v>
      </c>
      <c r="Z21" s="686">
        <v>65</v>
      </c>
      <c r="AA21" s="687">
        <f t="shared" si="1"/>
        <v>8092.1257391845629</v>
      </c>
      <c r="AB21" s="688">
        <v>3500</v>
      </c>
      <c r="AC21" s="689">
        <f t="shared" si="2"/>
        <v>0.43251923076923077</v>
      </c>
      <c r="AD21" s="675" t="s">
        <v>146</v>
      </c>
      <c r="AE21" s="690">
        <v>0.125</v>
      </c>
      <c r="AF21" s="689">
        <f t="shared" si="3"/>
        <v>0.87375000000000003</v>
      </c>
      <c r="AG21" s="689">
        <f t="shared" si="4"/>
        <v>8.2962692307692301</v>
      </c>
      <c r="AH21" s="691">
        <v>0.05</v>
      </c>
      <c r="AI21" s="692">
        <f t="shared" si="5"/>
        <v>1.0525</v>
      </c>
      <c r="AJ21" s="691">
        <v>0.08</v>
      </c>
      <c r="AK21" s="692">
        <f t="shared" si="6"/>
        <v>1.6840000000000002</v>
      </c>
      <c r="AL21" s="691">
        <v>0.1</v>
      </c>
      <c r="AM21" s="692">
        <f t="shared" si="7"/>
        <v>2.105</v>
      </c>
      <c r="AN21" s="691">
        <v>0.1</v>
      </c>
      <c r="AO21" s="692">
        <f t="shared" si="8"/>
        <v>2.105</v>
      </c>
      <c r="AP21" s="691">
        <v>7.0000000000000007E-2</v>
      </c>
      <c r="AQ21" s="692">
        <f t="shared" si="9"/>
        <v>1.4735000000000003</v>
      </c>
      <c r="AR21" s="691">
        <v>0</v>
      </c>
      <c r="AS21" s="692">
        <f t="shared" si="10"/>
        <v>0</v>
      </c>
      <c r="AT21" s="691">
        <v>0</v>
      </c>
      <c r="AU21" s="692">
        <f t="shared" si="11"/>
        <v>0</v>
      </c>
      <c r="AV21" s="692">
        <f t="shared" si="12"/>
        <v>8.42</v>
      </c>
      <c r="AW21" s="692">
        <f t="shared" si="13"/>
        <v>16.716269230769228</v>
      </c>
      <c r="AX21" s="693">
        <f t="shared" si="14"/>
        <v>0.20587794628174691</v>
      </c>
      <c r="AY21" s="694">
        <v>21.05</v>
      </c>
      <c r="AZ21" s="695">
        <v>32.99</v>
      </c>
      <c r="BA21" s="693">
        <f t="shared" si="15"/>
        <v>0.36192785692634133</v>
      </c>
      <c r="BB21" s="696"/>
      <c r="BC21" s="692">
        <f t="shared" si="16"/>
        <v>0</v>
      </c>
      <c r="BD21" s="692">
        <f t="shared" si="17"/>
        <v>0</v>
      </c>
    </row>
    <row r="22" spans="1:56">
      <c r="A22" s="674">
        <v>21</v>
      </c>
      <c r="B22" s="675"/>
      <c r="C22" s="675"/>
      <c r="D22" s="676" t="s">
        <v>37</v>
      </c>
      <c r="E22" s="675"/>
      <c r="F22" s="676" t="s">
        <v>47</v>
      </c>
      <c r="G22" s="677" t="s">
        <v>137</v>
      </c>
      <c r="H22" s="676" t="s">
        <v>138</v>
      </c>
      <c r="I22" s="678" t="s">
        <v>139</v>
      </c>
      <c r="J22" s="676" t="s">
        <v>140</v>
      </c>
      <c r="K22" s="675" t="s">
        <v>141</v>
      </c>
      <c r="L22" s="676" t="s">
        <v>148</v>
      </c>
      <c r="M22" s="676" t="s">
        <v>154</v>
      </c>
      <c r="N22" s="679" t="s">
        <v>1397</v>
      </c>
      <c r="O22" s="679"/>
      <c r="P22" s="676" t="s">
        <v>144</v>
      </c>
      <c r="Q22" s="681"/>
      <c r="R22" s="697">
        <v>8.73</v>
      </c>
      <c r="S22" s="676" t="s">
        <v>145</v>
      </c>
      <c r="T22" s="683">
        <v>60</v>
      </c>
      <c r="U22" s="683">
        <v>31.5</v>
      </c>
      <c r="V22" s="683">
        <v>22</v>
      </c>
      <c r="W22" s="684"/>
      <c r="X22" s="652">
        <v>4</v>
      </c>
      <c r="Y22" s="685">
        <f t="shared" si="0"/>
        <v>4.1579999999999999E-2</v>
      </c>
      <c r="Z22" s="686">
        <v>65</v>
      </c>
      <c r="AA22" s="687">
        <f t="shared" si="1"/>
        <v>6253.0062530062532</v>
      </c>
      <c r="AB22" s="688">
        <v>3500</v>
      </c>
      <c r="AC22" s="689">
        <f t="shared" si="2"/>
        <v>0.55973076923076925</v>
      </c>
      <c r="AD22" s="675" t="s">
        <v>146</v>
      </c>
      <c r="AE22" s="690">
        <v>0.125</v>
      </c>
      <c r="AF22" s="689">
        <f t="shared" si="3"/>
        <v>1.0912500000000001</v>
      </c>
      <c r="AG22" s="689">
        <f t="shared" si="4"/>
        <v>10.380980769230771</v>
      </c>
      <c r="AH22" s="691">
        <v>0.05</v>
      </c>
      <c r="AI22" s="692">
        <f t="shared" si="5"/>
        <v>1.1134999999999999</v>
      </c>
      <c r="AJ22" s="691">
        <v>0.08</v>
      </c>
      <c r="AK22" s="692">
        <f t="shared" si="6"/>
        <v>1.7816000000000001</v>
      </c>
      <c r="AL22" s="691">
        <v>0.1</v>
      </c>
      <c r="AM22" s="692">
        <f t="shared" si="7"/>
        <v>2.2269999999999999</v>
      </c>
      <c r="AN22" s="691">
        <v>0.1</v>
      </c>
      <c r="AO22" s="692">
        <f t="shared" si="8"/>
        <v>2.2269999999999999</v>
      </c>
      <c r="AP22" s="691">
        <v>7.0000000000000007E-2</v>
      </c>
      <c r="AQ22" s="692">
        <f t="shared" si="9"/>
        <v>1.5589000000000002</v>
      </c>
      <c r="AR22" s="691">
        <v>0</v>
      </c>
      <c r="AS22" s="692">
        <f t="shared" si="10"/>
        <v>0</v>
      </c>
      <c r="AT22" s="691">
        <v>0</v>
      </c>
      <c r="AU22" s="692">
        <f t="shared" si="11"/>
        <v>0</v>
      </c>
      <c r="AV22" s="692">
        <f t="shared" si="12"/>
        <v>8.9079999999999995</v>
      </c>
      <c r="AW22" s="692">
        <f t="shared" si="13"/>
        <v>19.288980769230768</v>
      </c>
      <c r="AX22" s="693">
        <f t="shared" si="14"/>
        <v>0.13385807053296953</v>
      </c>
      <c r="AY22" s="694">
        <v>22.27</v>
      </c>
      <c r="AZ22" s="695">
        <v>39.99</v>
      </c>
      <c r="BA22" s="693">
        <f t="shared" si="15"/>
        <v>0.44311077769442364</v>
      </c>
      <c r="BB22" s="696"/>
      <c r="BC22" s="692">
        <f t="shared" si="16"/>
        <v>0</v>
      </c>
      <c r="BD22" s="692">
        <f t="shared" si="17"/>
        <v>0</v>
      </c>
    </row>
    <row r="23" spans="1:56">
      <c r="A23" s="674">
        <v>22</v>
      </c>
      <c r="B23" s="675"/>
      <c r="C23" s="675"/>
      <c r="D23" s="676" t="s">
        <v>37</v>
      </c>
      <c r="E23" s="675"/>
      <c r="F23" s="676" t="s">
        <v>47</v>
      </c>
      <c r="G23" s="677" t="s">
        <v>137</v>
      </c>
      <c r="H23" s="676" t="s">
        <v>138</v>
      </c>
      <c r="I23" s="678" t="s">
        <v>139</v>
      </c>
      <c r="J23" s="676" t="s">
        <v>140</v>
      </c>
      <c r="K23" s="675" t="s">
        <v>141</v>
      </c>
      <c r="L23" s="676" t="s">
        <v>149</v>
      </c>
      <c r="M23" s="676" t="s">
        <v>154</v>
      </c>
      <c r="N23" s="679" t="s">
        <v>1398</v>
      </c>
      <c r="O23" s="679"/>
      <c r="P23" s="676" t="s">
        <v>144</v>
      </c>
      <c r="Q23" s="681"/>
      <c r="R23" s="697">
        <v>9.85</v>
      </c>
      <c r="S23" s="676" t="s">
        <v>145</v>
      </c>
      <c r="T23" s="683">
        <v>60</v>
      </c>
      <c r="U23" s="683">
        <v>31.5</v>
      </c>
      <c r="V23" s="683">
        <v>25</v>
      </c>
      <c r="W23" s="684"/>
      <c r="X23" s="652">
        <v>4</v>
      </c>
      <c r="Y23" s="685">
        <f t="shared" si="0"/>
        <v>4.725E-2</v>
      </c>
      <c r="Z23" s="686">
        <v>65</v>
      </c>
      <c r="AA23" s="687">
        <f t="shared" si="1"/>
        <v>5502.6455026455023</v>
      </c>
      <c r="AB23" s="688">
        <v>3500</v>
      </c>
      <c r="AC23" s="689">
        <f t="shared" si="2"/>
        <v>0.63605769230769238</v>
      </c>
      <c r="AD23" s="675" t="s">
        <v>146</v>
      </c>
      <c r="AE23" s="690">
        <v>0.125</v>
      </c>
      <c r="AF23" s="689">
        <f t="shared" si="3"/>
        <v>1.23125</v>
      </c>
      <c r="AG23" s="689">
        <f t="shared" si="4"/>
        <v>11.717307692307692</v>
      </c>
      <c r="AH23" s="691">
        <v>0.05</v>
      </c>
      <c r="AI23" s="692">
        <f t="shared" si="5"/>
        <v>1.2530000000000001</v>
      </c>
      <c r="AJ23" s="691">
        <v>0.08</v>
      </c>
      <c r="AK23" s="692">
        <f t="shared" si="6"/>
        <v>2.0047999999999999</v>
      </c>
      <c r="AL23" s="691">
        <v>0.1</v>
      </c>
      <c r="AM23" s="692">
        <f t="shared" si="7"/>
        <v>2.5060000000000002</v>
      </c>
      <c r="AN23" s="691">
        <v>0.1</v>
      </c>
      <c r="AO23" s="692">
        <f t="shared" si="8"/>
        <v>2.5060000000000002</v>
      </c>
      <c r="AP23" s="691">
        <v>7.0000000000000007E-2</v>
      </c>
      <c r="AQ23" s="692">
        <f t="shared" si="9"/>
        <v>1.7542</v>
      </c>
      <c r="AR23" s="691">
        <v>0</v>
      </c>
      <c r="AS23" s="692">
        <f t="shared" si="10"/>
        <v>0</v>
      </c>
      <c r="AT23" s="691">
        <v>0</v>
      </c>
      <c r="AU23" s="692">
        <f t="shared" si="11"/>
        <v>0</v>
      </c>
      <c r="AV23" s="692">
        <f t="shared" si="12"/>
        <v>10.024000000000001</v>
      </c>
      <c r="AW23" s="692">
        <f t="shared" si="13"/>
        <v>21.741307692307693</v>
      </c>
      <c r="AX23" s="693">
        <f t="shared" si="14"/>
        <v>0.13242986064215106</v>
      </c>
      <c r="AY23" s="694">
        <v>25.06</v>
      </c>
      <c r="AZ23" s="695">
        <v>44.99</v>
      </c>
      <c r="BA23" s="693">
        <f t="shared" si="15"/>
        <v>0.44298733051789291</v>
      </c>
      <c r="BB23" s="696"/>
      <c r="BC23" s="692">
        <f t="shared" si="16"/>
        <v>0</v>
      </c>
      <c r="BD23" s="692">
        <f t="shared" si="17"/>
        <v>0</v>
      </c>
    </row>
    <row r="24" spans="1:56">
      <c r="A24" s="674">
        <v>23</v>
      </c>
      <c r="B24" s="675"/>
      <c r="C24" s="675"/>
      <c r="D24" s="676" t="s">
        <v>37</v>
      </c>
      <c r="E24" s="675"/>
      <c r="F24" s="676" t="s">
        <v>47</v>
      </c>
      <c r="G24" s="677" t="s">
        <v>137</v>
      </c>
      <c r="H24" s="676" t="s">
        <v>138</v>
      </c>
      <c r="I24" s="678" t="s">
        <v>139</v>
      </c>
      <c r="J24" s="676" t="s">
        <v>140</v>
      </c>
      <c r="K24" s="675" t="s">
        <v>141</v>
      </c>
      <c r="L24" s="676" t="s">
        <v>150</v>
      </c>
      <c r="M24" s="676" t="s">
        <v>154</v>
      </c>
      <c r="N24" s="679" t="s">
        <v>1399</v>
      </c>
      <c r="O24" s="679"/>
      <c r="P24" s="676" t="s">
        <v>144</v>
      </c>
      <c r="Q24" s="681"/>
      <c r="R24" s="697">
        <v>11.47</v>
      </c>
      <c r="S24" s="676" t="s">
        <v>145</v>
      </c>
      <c r="T24" s="683">
        <v>60</v>
      </c>
      <c r="U24" s="683">
        <v>31.5</v>
      </c>
      <c r="V24" s="683">
        <v>30</v>
      </c>
      <c r="W24" s="684"/>
      <c r="X24" s="652">
        <v>4</v>
      </c>
      <c r="Y24" s="685">
        <f t="shared" si="0"/>
        <v>5.67E-2</v>
      </c>
      <c r="Z24" s="686">
        <v>65</v>
      </c>
      <c r="AA24" s="687">
        <f t="shared" si="1"/>
        <v>4585.5379188712523</v>
      </c>
      <c r="AB24" s="688">
        <v>3500</v>
      </c>
      <c r="AC24" s="689">
        <f t="shared" si="2"/>
        <v>0.76326923076923081</v>
      </c>
      <c r="AD24" s="675" t="s">
        <v>146</v>
      </c>
      <c r="AE24" s="690">
        <v>0.125</v>
      </c>
      <c r="AF24" s="689">
        <f t="shared" si="3"/>
        <v>1.4337500000000001</v>
      </c>
      <c r="AG24" s="689">
        <f t="shared" si="4"/>
        <v>13.667019230769231</v>
      </c>
      <c r="AH24" s="691">
        <v>0.05</v>
      </c>
      <c r="AI24" s="692">
        <f t="shared" si="5"/>
        <v>1.3920000000000001</v>
      </c>
      <c r="AJ24" s="691">
        <v>0.08</v>
      </c>
      <c r="AK24" s="692">
        <f t="shared" si="6"/>
        <v>2.2271999999999998</v>
      </c>
      <c r="AL24" s="691">
        <v>0.1</v>
      </c>
      <c r="AM24" s="692">
        <f t="shared" si="7"/>
        <v>2.7840000000000003</v>
      </c>
      <c r="AN24" s="691">
        <v>0.1</v>
      </c>
      <c r="AO24" s="692">
        <f t="shared" si="8"/>
        <v>2.7840000000000003</v>
      </c>
      <c r="AP24" s="691">
        <v>7.0000000000000007E-2</v>
      </c>
      <c r="AQ24" s="692">
        <f t="shared" si="9"/>
        <v>1.9488000000000001</v>
      </c>
      <c r="AR24" s="691">
        <v>0</v>
      </c>
      <c r="AS24" s="692">
        <f t="shared" si="10"/>
        <v>0</v>
      </c>
      <c r="AT24" s="691">
        <v>0</v>
      </c>
      <c r="AU24" s="692">
        <f t="shared" si="11"/>
        <v>0</v>
      </c>
      <c r="AV24" s="692">
        <f t="shared" si="12"/>
        <v>11.136000000000001</v>
      </c>
      <c r="AW24" s="692">
        <f t="shared" si="13"/>
        <v>24.80301923076923</v>
      </c>
      <c r="AX24" s="693">
        <f t="shared" si="14"/>
        <v>0.1090869529177719</v>
      </c>
      <c r="AY24" s="694">
        <v>27.84</v>
      </c>
      <c r="AZ24" s="695">
        <v>49.99</v>
      </c>
      <c r="BA24" s="693">
        <f t="shared" si="15"/>
        <v>0.44308861772354474</v>
      </c>
      <c r="BB24" s="696"/>
      <c r="BC24" s="692">
        <f t="shared" si="16"/>
        <v>0</v>
      </c>
      <c r="BD24" s="692">
        <f t="shared" si="17"/>
        <v>0</v>
      </c>
    </row>
    <row r="25" spans="1:56" s="643" customFormat="1" ht="15.75" thickBot="1">
      <c r="A25" s="698">
        <v>24</v>
      </c>
      <c r="B25" s="699"/>
      <c r="C25" s="699"/>
      <c r="D25" s="700" t="s">
        <v>37</v>
      </c>
      <c r="E25" s="699"/>
      <c r="F25" s="700" t="s">
        <v>47</v>
      </c>
      <c r="G25" s="701" t="s">
        <v>137</v>
      </c>
      <c r="H25" s="700" t="s">
        <v>138</v>
      </c>
      <c r="I25" s="702" t="s">
        <v>139</v>
      </c>
      <c r="J25" s="700" t="s">
        <v>140</v>
      </c>
      <c r="K25" s="699" t="s">
        <v>141</v>
      </c>
      <c r="L25" s="700" t="s">
        <v>151</v>
      </c>
      <c r="M25" s="700" t="s">
        <v>154</v>
      </c>
      <c r="N25" s="703" t="s">
        <v>1400</v>
      </c>
      <c r="O25" s="703"/>
      <c r="P25" s="700" t="s">
        <v>144</v>
      </c>
      <c r="Q25" s="705"/>
      <c r="R25" s="706">
        <v>11.47</v>
      </c>
      <c r="S25" s="700" t="s">
        <v>145</v>
      </c>
      <c r="T25" s="707">
        <v>60</v>
      </c>
      <c r="U25" s="707">
        <v>31.5</v>
      </c>
      <c r="V25" s="707">
        <v>30</v>
      </c>
      <c r="W25" s="708"/>
      <c r="X25" s="709">
        <v>4</v>
      </c>
      <c r="Y25" s="710">
        <f t="shared" si="0"/>
        <v>5.67E-2</v>
      </c>
      <c r="Z25" s="711">
        <v>65</v>
      </c>
      <c r="AA25" s="712">
        <f t="shared" si="1"/>
        <v>4585.5379188712523</v>
      </c>
      <c r="AB25" s="713">
        <v>3500</v>
      </c>
      <c r="AC25" s="714">
        <f t="shared" si="2"/>
        <v>0.76326923076923081</v>
      </c>
      <c r="AD25" s="699" t="s">
        <v>146</v>
      </c>
      <c r="AE25" s="715">
        <v>0.125</v>
      </c>
      <c r="AF25" s="714">
        <f t="shared" si="3"/>
        <v>1.4337500000000001</v>
      </c>
      <c r="AG25" s="714">
        <f t="shared" si="4"/>
        <v>13.667019230769231</v>
      </c>
      <c r="AH25" s="716">
        <v>0.05</v>
      </c>
      <c r="AI25" s="717">
        <f t="shared" si="5"/>
        <v>1.5315000000000001</v>
      </c>
      <c r="AJ25" s="716">
        <v>0.08</v>
      </c>
      <c r="AK25" s="717">
        <f t="shared" si="6"/>
        <v>2.4504000000000001</v>
      </c>
      <c r="AL25" s="716">
        <v>0.1</v>
      </c>
      <c r="AM25" s="717">
        <f t="shared" si="7"/>
        <v>3.0630000000000002</v>
      </c>
      <c r="AN25" s="716">
        <v>0.1</v>
      </c>
      <c r="AO25" s="717">
        <f t="shared" si="8"/>
        <v>3.0630000000000002</v>
      </c>
      <c r="AP25" s="716">
        <v>7.0000000000000007E-2</v>
      </c>
      <c r="AQ25" s="717">
        <f t="shared" si="9"/>
        <v>2.1441000000000003</v>
      </c>
      <c r="AR25" s="716">
        <v>0</v>
      </c>
      <c r="AS25" s="717">
        <f t="shared" si="10"/>
        <v>0</v>
      </c>
      <c r="AT25" s="716">
        <v>0</v>
      </c>
      <c r="AU25" s="717">
        <f t="shared" si="11"/>
        <v>0</v>
      </c>
      <c r="AV25" s="717">
        <f t="shared" si="12"/>
        <v>12.252000000000001</v>
      </c>
      <c r="AW25" s="717">
        <f t="shared" si="13"/>
        <v>25.91901923076923</v>
      </c>
      <c r="AX25" s="718">
        <f t="shared" si="14"/>
        <v>0.15380283281850374</v>
      </c>
      <c r="AY25" s="719">
        <v>30.63</v>
      </c>
      <c r="AZ25" s="720">
        <v>54.99</v>
      </c>
      <c r="BA25" s="718">
        <f t="shared" si="15"/>
        <v>0.4429896344789962</v>
      </c>
      <c r="BB25" s="721"/>
      <c r="BC25" s="717">
        <f t="shared" si="16"/>
        <v>0</v>
      </c>
      <c r="BD25" s="717">
        <f t="shared" si="17"/>
        <v>0</v>
      </c>
    </row>
    <row r="26" spans="1:56">
      <c r="A26" s="722">
        <v>25</v>
      </c>
      <c r="B26" s="723"/>
      <c r="C26" s="723"/>
      <c r="D26" s="724" t="s">
        <v>37</v>
      </c>
      <c r="E26" s="724"/>
      <c r="F26" s="724" t="s">
        <v>47</v>
      </c>
      <c r="G26" s="725" t="s">
        <v>137</v>
      </c>
      <c r="H26" s="724" t="s">
        <v>138</v>
      </c>
      <c r="I26" s="726" t="s">
        <v>139</v>
      </c>
      <c r="J26" s="724" t="s">
        <v>140</v>
      </c>
      <c r="K26" s="723" t="s">
        <v>141</v>
      </c>
      <c r="L26" s="724" t="s">
        <v>142</v>
      </c>
      <c r="M26" s="724" t="s">
        <v>155</v>
      </c>
      <c r="N26" s="727" t="s">
        <v>1401</v>
      </c>
      <c r="O26" s="727"/>
      <c r="P26" s="724" t="s">
        <v>144</v>
      </c>
      <c r="Q26" s="729"/>
      <c r="R26" s="682">
        <v>6.84</v>
      </c>
      <c r="S26" s="724" t="s">
        <v>145</v>
      </c>
      <c r="T26" s="730">
        <v>60</v>
      </c>
      <c r="U26" s="730">
        <v>31.5</v>
      </c>
      <c r="V26" s="730">
        <v>17</v>
      </c>
      <c r="W26" s="731"/>
      <c r="X26" s="732">
        <v>4</v>
      </c>
      <c r="Y26" s="733">
        <f t="shared" si="0"/>
        <v>3.2129999999999999E-2</v>
      </c>
      <c r="Z26" s="734">
        <v>65</v>
      </c>
      <c r="AA26" s="735">
        <f t="shared" si="1"/>
        <v>8092.1257391845629</v>
      </c>
      <c r="AB26" s="736">
        <v>3500</v>
      </c>
      <c r="AC26" s="737">
        <f t="shared" si="2"/>
        <v>0.43251923076923077</v>
      </c>
      <c r="AD26" s="723" t="s">
        <v>146</v>
      </c>
      <c r="AE26" s="738">
        <v>0.125</v>
      </c>
      <c r="AF26" s="737">
        <f t="shared" si="3"/>
        <v>0.85499999999999998</v>
      </c>
      <c r="AG26" s="737">
        <f t="shared" si="4"/>
        <v>8.1275192307692308</v>
      </c>
      <c r="AH26" s="739">
        <v>0.05</v>
      </c>
      <c r="AI26" s="740">
        <f t="shared" si="5"/>
        <v>0.87100000000000011</v>
      </c>
      <c r="AJ26" s="739">
        <v>0.08</v>
      </c>
      <c r="AK26" s="740">
        <f t="shared" si="6"/>
        <v>1.3936000000000002</v>
      </c>
      <c r="AL26" s="739">
        <v>0.1</v>
      </c>
      <c r="AM26" s="740">
        <f t="shared" si="7"/>
        <v>1.7420000000000002</v>
      </c>
      <c r="AN26" s="739">
        <v>0.1</v>
      </c>
      <c r="AO26" s="740">
        <f t="shared" si="8"/>
        <v>1.7420000000000002</v>
      </c>
      <c r="AP26" s="739">
        <v>7.0000000000000007E-2</v>
      </c>
      <c r="AQ26" s="740">
        <f t="shared" si="9"/>
        <v>1.2194000000000003</v>
      </c>
      <c r="AR26" s="739">
        <v>0</v>
      </c>
      <c r="AS26" s="740">
        <f t="shared" si="10"/>
        <v>0</v>
      </c>
      <c r="AT26" s="739">
        <v>0</v>
      </c>
      <c r="AU26" s="740">
        <f t="shared" si="11"/>
        <v>0</v>
      </c>
      <c r="AV26" s="740">
        <f t="shared" si="12"/>
        <v>6.9680000000000009</v>
      </c>
      <c r="AW26" s="740">
        <f t="shared" si="13"/>
        <v>15.095519230769231</v>
      </c>
      <c r="AX26" s="741">
        <f t="shared" si="14"/>
        <v>0.13343747240130716</v>
      </c>
      <c r="AY26" s="742">
        <v>17.420000000000002</v>
      </c>
      <c r="AZ26" s="743">
        <v>32.99</v>
      </c>
      <c r="BA26" s="741">
        <f t="shared" si="15"/>
        <v>0.47196120036374656</v>
      </c>
      <c r="BB26" s="744"/>
      <c r="BC26" s="740">
        <f t="shared" si="16"/>
        <v>0</v>
      </c>
      <c r="BD26" s="740">
        <f t="shared" si="17"/>
        <v>0</v>
      </c>
    </row>
    <row r="27" spans="1:56">
      <c r="A27" s="674">
        <v>26</v>
      </c>
      <c r="B27" s="675"/>
      <c r="C27" s="675"/>
      <c r="D27" s="676" t="s">
        <v>37</v>
      </c>
      <c r="E27" s="676"/>
      <c r="F27" s="676" t="s">
        <v>47</v>
      </c>
      <c r="G27" s="677" t="s">
        <v>137</v>
      </c>
      <c r="H27" s="676" t="s">
        <v>138</v>
      </c>
      <c r="I27" s="678" t="s">
        <v>139</v>
      </c>
      <c r="J27" s="676" t="s">
        <v>140</v>
      </c>
      <c r="K27" s="675" t="s">
        <v>141</v>
      </c>
      <c r="L27" s="676" t="s">
        <v>147</v>
      </c>
      <c r="M27" s="676" t="s">
        <v>155</v>
      </c>
      <c r="N27" s="679" t="s">
        <v>1402</v>
      </c>
      <c r="O27" s="679"/>
      <c r="P27" s="676" t="s">
        <v>144</v>
      </c>
      <c r="Q27" s="681"/>
      <c r="R27" s="697">
        <v>6.99</v>
      </c>
      <c r="S27" s="676" t="s">
        <v>145</v>
      </c>
      <c r="T27" s="683">
        <v>60</v>
      </c>
      <c r="U27" s="683">
        <v>31.5</v>
      </c>
      <c r="V27" s="683">
        <v>17</v>
      </c>
      <c r="W27" s="684"/>
      <c r="X27" s="652">
        <v>4</v>
      </c>
      <c r="Y27" s="685">
        <f t="shared" si="0"/>
        <v>3.2129999999999999E-2</v>
      </c>
      <c r="Z27" s="686">
        <v>65</v>
      </c>
      <c r="AA27" s="687">
        <f t="shared" si="1"/>
        <v>8092.1257391845629</v>
      </c>
      <c r="AB27" s="688">
        <v>3500</v>
      </c>
      <c r="AC27" s="689">
        <f t="shared" si="2"/>
        <v>0.43251923076923077</v>
      </c>
      <c r="AD27" s="675" t="s">
        <v>146</v>
      </c>
      <c r="AE27" s="690">
        <v>0.125</v>
      </c>
      <c r="AF27" s="689">
        <f t="shared" si="3"/>
        <v>0.87375000000000003</v>
      </c>
      <c r="AG27" s="689">
        <f t="shared" si="4"/>
        <v>8.2962692307692301</v>
      </c>
      <c r="AH27" s="691">
        <v>0.05</v>
      </c>
      <c r="AI27" s="692">
        <f t="shared" si="5"/>
        <v>1.0525</v>
      </c>
      <c r="AJ27" s="691">
        <v>0.08</v>
      </c>
      <c r="AK27" s="692">
        <f t="shared" si="6"/>
        <v>1.6840000000000002</v>
      </c>
      <c r="AL27" s="691">
        <v>0.1</v>
      </c>
      <c r="AM27" s="692">
        <f t="shared" si="7"/>
        <v>2.105</v>
      </c>
      <c r="AN27" s="691">
        <v>0.1</v>
      </c>
      <c r="AO27" s="692">
        <f t="shared" si="8"/>
        <v>2.105</v>
      </c>
      <c r="AP27" s="691">
        <v>7.0000000000000007E-2</v>
      </c>
      <c r="AQ27" s="692">
        <f t="shared" si="9"/>
        <v>1.4735000000000003</v>
      </c>
      <c r="AR27" s="691">
        <v>0</v>
      </c>
      <c r="AS27" s="692">
        <f t="shared" si="10"/>
        <v>0</v>
      </c>
      <c r="AT27" s="691">
        <v>0</v>
      </c>
      <c r="AU27" s="692">
        <f t="shared" si="11"/>
        <v>0</v>
      </c>
      <c r="AV27" s="692">
        <f t="shared" si="12"/>
        <v>8.42</v>
      </c>
      <c r="AW27" s="692">
        <f t="shared" si="13"/>
        <v>16.716269230769228</v>
      </c>
      <c r="AX27" s="693">
        <f t="shared" si="14"/>
        <v>0.20587794628174691</v>
      </c>
      <c r="AY27" s="694">
        <v>21.05</v>
      </c>
      <c r="AZ27" s="695">
        <v>32.99</v>
      </c>
      <c r="BA27" s="693">
        <f t="shared" si="15"/>
        <v>0.36192785692634133</v>
      </c>
      <c r="BB27" s="696"/>
      <c r="BC27" s="692">
        <f t="shared" si="16"/>
        <v>0</v>
      </c>
      <c r="BD27" s="692">
        <f t="shared" si="17"/>
        <v>0</v>
      </c>
    </row>
    <row r="28" spans="1:56">
      <c r="A28" s="674">
        <v>27</v>
      </c>
      <c r="B28" s="675"/>
      <c r="C28" s="675"/>
      <c r="D28" s="676" t="s">
        <v>37</v>
      </c>
      <c r="E28" s="676"/>
      <c r="F28" s="676" t="s">
        <v>47</v>
      </c>
      <c r="G28" s="677" t="s">
        <v>137</v>
      </c>
      <c r="H28" s="676" t="s">
        <v>138</v>
      </c>
      <c r="I28" s="678" t="s">
        <v>139</v>
      </c>
      <c r="J28" s="676" t="s">
        <v>140</v>
      </c>
      <c r="K28" s="675" t="s">
        <v>141</v>
      </c>
      <c r="L28" s="676" t="s">
        <v>148</v>
      </c>
      <c r="M28" s="676" t="s">
        <v>155</v>
      </c>
      <c r="N28" s="679" t="s">
        <v>1403</v>
      </c>
      <c r="O28" s="679"/>
      <c r="P28" s="676" t="s">
        <v>144</v>
      </c>
      <c r="Q28" s="681"/>
      <c r="R28" s="697">
        <v>8.73</v>
      </c>
      <c r="S28" s="676" t="s">
        <v>145</v>
      </c>
      <c r="T28" s="683">
        <v>60</v>
      </c>
      <c r="U28" s="683">
        <v>31.5</v>
      </c>
      <c r="V28" s="683">
        <v>22</v>
      </c>
      <c r="W28" s="684"/>
      <c r="X28" s="652">
        <v>4</v>
      </c>
      <c r="Y28" s="685">
        <f t="shared" si="0"/>
        <v>4.1579999999999999E-2</v>
      </c>
      <c r="Z28" s="686">
        <v>65</v>
      </c>
      <c r="AA28" s="687">
        <f t="shared" si="1"/>
        <v>6253.0062530062532</v>
      </c>
      <c r="AB28" s="688">
        <v>3500</v>
      </c>
      <c r="AC28" s="689">
        <f t="shared" si="2"/>
        <v>0.55973076923076925</v>
      </c>
      <c r="AD28" s="675" t="s">
        <v>146</v>
      </c>
      <c r="AE28" s="690">
        <v>0.125</v>
      </c>
      <c r="AF28" s="689">
        <f t="shared" si="3"/>
        <v>1.0912500000000001</v>
      </c>
      <c r="AG28" s="689">
        <f t="shared" si="4"/>
        <v>10.380980769230771</v>
      </c>
      <c r="AH28" s="691">
        <v>0.05</v>
      </c>
      <c r="AI28" s="692">
        <f t="shared" si="5"/>
        <v>1.1134999999999999</v>
      </c>
      <c r="AJ28" s="691">
        <v>0.08</v>
      </c>
      <c r="AK28" s="692">
        <f t="shared" si="6"/>
        <v>1.7816000000000001</v>
      </c>
      <c r="AL28" s="691">
        <v>0.1</v>
      </c>
      <c r="AM28" s="692">
        <f t="shared" si="7"/>
        <v>2.2269999999999999</v>
      </c>
      <c r="AN28" s="691">
        <v>0.1</v>
      </c>
      <c r="AO28" s="692">
        <f t="shared" si="8"/>
        <v>2.2269999999999999</v>
      </c>
      <c r="AP28" s="691">
        <v>7.0000000000000007E-2</v>
      </c>
      <c r="AQ28" s="692">
        <f t="shared" si="9"/>
        <v>1.5589000000000002</v>
      </c>
      <c r="AR28" s="691">
        <v>0</v>
      </c>
      <c r="AS28" s="692">
        <f t="shared" si="10"/>
        <v>0</v>
      </c>
      <c r="AT28" s="691">
        <v>0</v>
      </c>
      <c r="AU28" s="692">
        <f t="shared" si="11"/>
        <v>0</v>
      </c>
      <c r="AV28" s="692">
        <f t="shared" si="12"/>
        <v>8.9079999999999995</v>
      </c>
      <c r="AW28" s="692">
        <f t="shared" si="13"/>
        <v>19.288980769230768</v>
      </c>
      <c r="AX28" s="693">
        <f t="shared" si="14"/>
        <v>0.13385807053296953</v>
      </c>
      <c r="AY28" s="694">
        <v>22.27</v>
      </c>
      <c r="AZ28" s="695">
        <v>39.99</v>
      </c>
      <c r="BA28" s="693">
        <f t="shared" si="15"/>
        <v>0.44311077769442364</v>
      </c>
      <c r="BB28" s="696"/>
      <c r="BC28" s="692">
        <f t="shared" si="16"/>
        <v>0</v>
      </c>
      <c r="BD28" s="692">
        <f t="shared" si="17"/>
        <v>0</v>
      </c>
    </row>
    <row r="29" spans="1:56">
      <c r="A29" s="674">
        <v>28</v>
      </c>
      <c r="B29" s="675"/>
      <c r="C29" s="675"/>
      <c r="D29" s="676" t="s">
        <v>37</v>
      </c>
      <c r="E29" s="676"/>
      <c r="F29" s="676" t="s">
        <v>47</v>
      </c>
      <c r="G29" s="677" t="s">
        <v>137</v>
      </c>
      <c r="H29" s="676" t="s">
        <v>138</v>
      </c>
      <c r="I29" s="678" t="s">
        <v>139</v>
      </c>
      <c r="J29" s="676" t="s">
        <v>140</v>
      </c>
      <c r="K29" s="675" t="s">
        <v>141</v>
      </c>
      <c r="L29" s="676" t="s">
        <v>149</v>
      </c>
      <c r="M29" s="676" t="s">
        <v>155</v>
      </c>
      <c r="N29" s="679" t="s">
        <v>1404</v>
      </c>
      <c r="O29" s="679"/>
      <c r="P29" s="676" t="s">
        <v>144</v>
      </c>
      <c r="Q29" s="681"/>
      <c r="R29" s="697">
        <v>9.85</v>
      </c>
      <c r="S29" s="676" t="s">
        <v>145</v>
      </c>
      <c r="T29" s="683">
        <v>60</v>
      </c>
      <c r="U29" s="683">
        <v>31.5</v>
      </c>
      <c r="V29" s="683">
        <v>25</v>
      </c>
      <c r="W29" s="684"/>
      <c r="X29" s="652">
        <v>4</v>
      </c>
      <c r="Y29" s="685">
        <f t="shared" si="0"/>
        <v>4.725E-2</v>
      </c>
      <c r="Z29" s="686">
        <v>65</v>
      </c>
      <c r="AA29" s="687">
        <f t="shared" si="1"/>
        <v>5502.6455026455023</v>
      </c>
      <c r="AB29" s="688">
        <v>3500</v>
      </c>
      <c r="AC29" s="689">
        <f t="shared" si="2"/>
        <v>0.63605769230769238</v>
      </c>
      <c r="AD29" s="675" t="s">
        <v>146</v>
      </c>
      <c r="AE29" s="690">
        <v>0.125</v>
      </c>
      <c r="AF29" s="689">
        <f t="shared" si="3"/>
        <v>1.23125</v>
      </c>
      <c r="AG29" s="689">
        <f t="shared" si="4"/>
        <v>11.717307692307692</v>
      </c>
      <c r="AH29" s="691">
        <v>0.05</v>
      </c>
      <c r="AI29" s="692">
        <f t="shared" si="5"/>
        <v>1.2530000000000001</v>
      </c>
      <c r="AJ29" s="691">
        <v>0.08</v>
      </c>
      <c r="AK29" s="692">
        <f t="shared" si="6"/>
        <v>2.0047999999999999</v>
      </c>
      <c r="AL29" s="691">
        <v>0.1</v>
      </c>
      <c r="AM29" s="692">
        <f t="shared" si="7"/>
        <v>2.5060000000000002</v>
      </c>
      <c r="AN29" s="691">
        <v>0.1</v>
      </c>
      <c r="AO29" s="692">
        <f t="shared" si="8"/>
        <v>2.5060000000000002</v>
      </c>
      <c r="AP29" s="691">
        <v>7.0000000000000007E-2</v>
      </c>
      <c r="AQ29" s="692">
        <f t="shared" si="9"/>
        <v>1.7542</v>
      </c>
      <c r="AR29" s="691">
        <v>0</v>
      </c>
      <c r="AS29" s="692">
        <f t="shared" si="10"/>
        <v>0</v>
      </c>
      <c r="AT29" s="691">
        <v>0</v>
      </c>
      <c r="AU29" s="692">
        <f t="shared" si="11"/>
        <v>0</v>
      </c>
      <c r="AV29" s="692">
        <f t="shared" si="12"/>
        <v>10.024000000000001</v>
      </c>
      <c r="AW29" s="692">
        <f t="shared" si="13"/>
        <v>21.741307692307693</v>
      </c>
      <c r="AX29" s="693">
        <f t="shared" si="14"/>
        <v>0.13242986064215106</v>
      </c>
      <c r="AY29" s="694">
        <v>25.06</v>
      </c>
      <c r="AZ29" s="695">
        <v>44.99</v>
      </c>
      <c r="BA29" s="693">
        <f t="shared" si="15"/>
        <v>0.44298733051789291</v>
      </c>
      <c r="BB29" s="696"/>
      <c r="BC29" s="692">
        <f t="shared" si="16"/>
        <v>0</v>
      </c>
      <c r="BD29" s="692">
        <f t="shared" si="17"/>
        <v>0</v>
      </c>
    </row>
    <row r="30" spans="1:56">
      <c r="A30" s="674">
        <v>29</v>
      </c>
      <c r="B30" s="675"/>
      <c r="C30" s="675"/>
      <c r="D30" s="676" t="s">
        <v>37</v>
      </c>
      <c r="E30" s="676"/>
      <c r="F30" s="676" t="s">
        <v>47</v>
      </c>
      <c r="G30" s="677" t="s">
        <v>137</v>
      </c>
      <c r="H30" s="676" t="s">
        <v>138</v>
      </c>
      <c r="I30" s="678" t="s">
        <v>139</v>
      </c>
      <c r="J30" s="676" t="s">
        <v>140</v>
      </c>
      <c r="K30" s="675" t="s">
        <v>141</v>
      </c>
      <c r="L30" s="676" t="s">
        <v>150</v>
      </c>
      <c r="M30" s="676" t="s">
        <v>155</v>
      </c>
      <c r="N30" s="679" t="s">
        <v>1405</v>
      </c>
      <c r="O30" s="679"/>
      <c r="P30" s="676" t="s">
        <v>144</v>
      </c>
      <c r="Q30" s="681"/>
      <c r="R30" s="697">
        <v>11.47</v>
      </c>
      <c r="S30" s="676" t="s">
        <v>145</v>
      </c>
      <c r="T30" s="683">
        <v>60</v>
      </c>
      <c r="U30" s="683">
        <v>31.5</v>
      </c>
      <c r="V30" s="683">
        <v>30</v>
      </c>
      <c r="W30" s="684"/>
      <c r="X30" s="652">
        <v>4</v>
      </c>
      <c r="Y30" s="685">
        <f t="shared" si="0"/>
        <v>5.67E-2</v>
      </c>
      <c r="Z30" s="686">
        <v>65</v>
      </c>
      <c r="AA30" s="687">
        <f t="shared" si="1"/>
        <v>4585.5379188712523</v>
      </c>
      <c r="AB30" s="688">
        <v>3500</v>
      </c>
      <c r="AC30" s="689">
        <f t="shared" si="2"/>
        <v>0.76326923076923081</v>
      </c>
      <c r="AD30" s="675" t="s">
        <v>146</v>
      </c>
      <c r="AE30" s="690">
        <v>0.125</v>
      </c>
      <c r="AF30" s="689">
        <f t="shared" si="3"/>
        <v>1.4337500000000001</v>
      </c>
      <c r="AG30" s="689">
        <f t="shared" si="4"/>
        <v>13.667019230769231</v>
      </c>
      <c r="AH30" s="691">
        <v>0.05</v>
      </c>
      <c r="AI30" s="692">
        <f t="shared" si="5"/>
        <v>1.3920000000000001</v>
      </c>
      <c r="AJ30" s="691">
        <v>0.08</v>
      </c>
      <c r="AK30" s="692">
        <f t="shared" si="6"/>
        <v>2.2271999999999998</v>
      </c>
      <c r="AL30" s="691">
        <v>0.1</v>
      </c>
      <c r="AM30" s="692">
        <f t="shared" si="7"/>
        <v>2.7840000000000003</v>
      </c>
      <c r="AN30" s="691">
        <v>0.1</v>
      </c>
      <c r="AO30" s="692">
        <f t="shared" si="8"/>
        <v>2.7840000000000003</v>
      </c>
      <c r="AP30" s="691">
        <v>7.0000000000000007E-2</v>
      </c>
      <c r="AQ30" s="692">
        <f t="shared" si="9"/>
        <v>1.9488000000000001</v>
      </c>
      <c r="AR30" s="691">
        <v>0</v>
      </c>
      <c r="AS30" s="692">
        <f t="shared" si="10"/>
        <v>0</v>
      </c>
      <c r="AT30" s="691">
        <v>0</v>
      </c>
      <c r="AU30" s="692">
        <f t="shared" si="11"/>
        <v>0</v>
      </c>
      <c r="AV30" s="692">
        <f t="shared" si="12"/>
        <v>11.136000000000001</v>
      </c>
      <c r="AW30" s="692">
        <f t="shared" si="13"/>
        <v>24.80301923076923</v>
      </c>
      <c r="AX30" s="693">
        <f t="shared" si="14"/>
        <v>0.1090869529177719</v>
      </c>
      <c r="AY30" s="694">
        <v>27.84</v>
      </c>
      <c r="AZ30" s="695">
        <v>49.99</v>
      </c>
      <c r="BA30" s="693">
        <f t="shared" si="15"/>
        <v>0.44308861772354474</v>
      </c>
      <c r="BB30" s="696"/>
      <c r="BC30" s="692">
        <f t="shared" si="16"/>
        <v>0</v>
      </c>
      <c r="BD30" s="692">
        <f t="shared" si="17"/>
        <v>0</v>
      </c>
    </row>
    <row r="31" spans="1:56" s="643" customFormat="1" ht="15.75" thickBot="1">
      <c r="A31" s="698">
        <v>30</v>
      </c>
      <c r="B31" s="699"/>
      <c r="C31" s="699"/>
      <c r="D31" s="700" t="s">
        <v>37</v>
      </c>
      <c r="E31" s="700"/>
      <c r="F31" s="700" t="s">
        <v>47</v>
      </c>
      <c r="G31" s="701" t="s">
        <v>137</v>
      </c>
      <c r="H31" s="700" t="s">
        <v>138</v>
      </c>
      <c r="I31" s="702" t="s">
        <v>139</v>
      </c>
      <c r="J31" s="700" t="s">
        <v>140</v>
      </c>
      <c r="K31" s="699" t="s">
        <v>141</v>
      </c>
      <c r="L31" s="700" t="s">
        <v>151</v>
      </c>
      <c r="M31" s="700" t="s">
        <v>155</v>
      </c>
      <c r="N31" s="703" t="s">
        <v>1406</v>
      </c>
      <c r="O31" s="703"/>
      <c r="P31" s="700" t="s">
        <v>144</v>
      </c>
      <c r="Q31" s="705"/>
      <c r="R31" s="706">
        <v>11.47</v>
      </c>
      <c r="S31" s="700" t="s">
        <v>145</v>
      </c>
      <c r="T31" s="707">
        <v>60</v>
      </c>
      <c r="U31" s="707">
        <v>31.5</v>
      </c>
      <c r="V31" s="707">
        <v>30</v>
      </c>
      <c r="W31" s="708"/>
      <c r="X31" s="709">
        <v>4</v>
      </c>
      <c r="Y31" s="710">
        <f t="shared" si="0"/>
        <v>5.67E-2</v>
      </c>
      <c r="Z31" s="711">
        <v>65</v>
      </c>
      <c r="AA31" s="712">
        <f t="shared" si="1"/>
        <v>4585.5379188712523</v>
      </c>
      <c r="AB31" s="713">
        <v>3500</v>
      </c>
      <c r="AC31" s="714">
        <f t="shared" si="2"/>
        <v>0.76326923076923081</v>
      </c>
      <c r="AD31" s="699" t="s">
        <v>146</v>
      </c>
      <c r="AE31" s="715">
        <v>0.125</v>
      </c>
      <c r="AF31" s="714">
        <f t="shared" si="3"/>
        <v>1.4337500000000001</v>
      </c>
      <c r="AG31" s="714">
        <f t="shared" si="4"/>
        <v>13.667019230769231</v>
      </c>
      <c r="AH31" s="716">
        <v>0.05</v>
      </c>
      <c r="AI31" s="717">
        <f t="shared" si="5"/>
        <v>1.5315000000000001</v>
      </c>
      <c r="AJ31" s="716">
        <v>0.08</v>
      </c>
      <c r="AK31" s="717">
        <f t="shared" si="6"/>
        <v>2.4504000000000001</v>
      </c>
      <c r="AL31" s="716">
        <v>0.1</v>
      </c>
      <c r="AM31" s="717">
        <f t="shared" si="7"/>
        <v>3.0630000000000002</v>
      </c>
      <c r="AN31" s="716">
        <v>0.1</v>
      </c>
      <c r="AO31" s="717">
        <f t="shared" si="8"/>
        <v>3.0630000000000002</v>
      </c>
      <c r="AP31" s="716">
        <v>7.0000000000000007E-2</v>
      </c>
      <c r="AQ31" s="717">
        <f t="shared" si="9"/>
        <v>2.1441000000000003</v>
      </c>
      <c r="AR31" s="716">
        <v>0</v>
      </c>
      <c r="AS31" s="717">
        <f t="shared" si="10"/>
        <v>0</v>
      </c>
      <c r="AT31" s="716">
        <v>0</v>
      </c>
      <c r="AU31" s="717">
        <f t="shared" si="11"/>
        <v>0</v>
      </c>
      <c r="AV31" s="717">
        <f t="shared" si="12"/>
        <v>12.252000000000001</v>
      </c>
      <c r="AW31" s="717">
        <f t="shared" si="13"/>
        <v>25.91901923076923</v>
      </c>
      <c r="AX31" s="718">
        <f t="shared" si="14"/>
        <v>0.15380283281850374</v>
      </c>
      <c r="AY31" s="719">
        <v>30.63</v>
      </c>
      <c r="AZ31" s="720">
        <v>54.99</v>
      </c>
      <c r="BA31" s="718">
        <f t="shared" si="15"/>
        <v>0.4429896344789962</v>
      </c>
      <c r="BB31" s="721"/>
      <c r="BC31" s="717">
        <f t="shared" si="16"/>
        <v>0</v>
      </c>
      <c r="BD31" s="717">
        <f t="shared" si="17"/>
        <v>0</v>
      </c>
    </row>
    <row r="32" spans="1:56">
      <c r="A32" s="722">
        <v>31</v>
      </c>
      <c r="B32" s="723"/>
      <c r="C32" s="723"/>
      <c r="D32" s="724" t="s">
        <v>37</v>
      </c>
      <c r="E32" s="724"/>
      <c r="F32" s="724" t="s">
        <v>47</v>
      </c>
      <c r="G32" s="725" t="s">
        <v>137</v>
      </c>
      <c r="H32" s="724" t="s">
        <v>138</v>
      </c>
      <c r="I32" s="726" t="s">
        <v>139</v>
      </c>
      <c r="J32" s="724" t="s">
        <v>140</v>
      </c>
      <c r="K32" s="723" t="s">
        <v>141</v>
      </c>
      <c r="L32" s="724" t="s">
        <v>142</v>
      </c>
      <c r="M32" s="724" t="s">
        <v>156</v>
      </c>
      <c r="N32" s="727" t="s">
        <v>1407</v>
      </c>
      <c r="O32" s="727"/>
      <c r="P32" s="724" t="s">
        <v>144</v>
      </c>
      <c r="Q32" s="729"/>
      <c r="R32" s="682">
        <v>6.84</v>
      </c>
      <c r="S32" s="724" t="s">
        <v>145</v>
      </c>
      <c r="T32" s="730">
        <v>60</v>
      </c>
      <c r="U32" s="730">
        <v>31.5</v>
      </c>
      <c r="V32" s="730">
        <v>17</v>
      </c>
      <c r="W32" s="731"/>
      <c r="X32" s="732">
        <v>4</v>
      </c>
      <c r="Y32" s="733">
        <f t="shared" si="0"/>
        <v>3.2129999999999999E-2</v>
      </c>
      <c r="Z32" s="734">
        <v>65</v>
      </c>
      <c r="AA32" s="735">
        <f t="shared" si="1"/>
        <v>8092.1257391845629</v>
      </c>
      <c r="AB32" s="736">
        <v>3500</v>
      </c>
      <c r="AC32" s="737">
        <f t="shared" si="2"/>
        <v>0.43251923076923077</v>
      </c>
      <c r="AD32" s="723" t="s">
        <v>146</v>
      </c>
      <c r="AE32" s="738">
        <v>0.125</v>
      </c>
      <c r="AF32" s="737">
        <f t="shared" si="3"/>
        <v>0.85499999999999998</v>
      </c>
      <c r="AG32" s="737">
        <f t="shared" si="4"/>
        <v>8.1275192307692308</v>
      </c>
      <c r="AH32" s="739">
        <v>0.05</v>
      </c>
      <c r="AI32" s="740">
        <f t="shared" si="5"/>
        <v>0.87100000000000011</v>
      </c>
      <c r="AJ32" s="739">
        <v>0.08</v>
      </c>
      <c r="AK32" s="740">
        <f t="shared" si="6"/>
        <v>1.3936000000000002</v>
      </c>
      <c r="AL32" s="739">
        <v>0.1</v>
      </c>
      <c r="AM32" s="740">
        <f t="shared" si="7"/>
        <v>1.7420000000000002</v>
      </c>
      <c r="AN32" s="739">
        <v>0.1</v>
      </c>
      <c r="AO32" s="740">
        <f t="shared" si="8"/>
        <v>1.7420000000000002</v>
      </c>
      <c r="AP32" s="739">
        <v>7.0000000000000007E-2</v>
      </c>
      <c r="AQ32" s="740">
        <f t="shared" si="9"/>
        <v>1.2194000000000003</v>
      </c>
      <c r="AR32" s="739">
        <v>0</v>
      </c>
      <c r="AS32" s="740">
        <f t="shared" si="10"/>
        <v>0</v>
      </c>
      <c r="AT32" s="739">
        <v>0</v>
      </c>
      <c r="AU32" s="740">
        <f t="shared" si="11"/>
        <v>0</v>
      </c>
      <c r="AV32" s="740">
        <f t="shared" si="12"/>
        <v>6.9680000000000009</v>
      </c>
      <c r="AW32" s="740">
        <f t="shared" si="13"/>
        <v>15.095519230769231</v>
      </c>
      <c r="AX32" s="741">
        <f t="shared" si="14"/>
        <v>0.13343747240130716</v>
      </c>
      <c r="AY32" s="742">
        <v>17.420000000000002</v>
      </c>
      <c r="AZ32" s="743">
        <v>32.99</v>
      </c>
      <c r="BA32" s="741">
        <f t="shared" si="15"/>
        <v>0.47196120036374656</v>
      </c>
      <c r="BB32" s="744"/>
      <c r="BC32" s="740">
        <f t="shared" si="16"/>
        <v>0</v>
      </c>
      <c r="BD32" s="740">
        <f t="shared" si="17"/>
        <v>0</v>
      </c>
    </row>
    <row r="33" spans="1:56">
      <c r="A33" s="674">
        <v>32</v>
      </c>
      <c r="B33" s="675"/>
      <c r="C33" s="675"/>
      <c r="D33" s="676" t="s">
        <v>37</v>
      </c>
      <c r="E33" s="676"/>
      <c r="F33" s="676" t="s">
        <v>47</v>
      </c>
      <c r="G33" s="677" t="s">
        <v>137</v>
      </c>
      <c r="H33" s="676" t="s">
        <v>138</v>
      </c>
      <c r="I33" s="678" t="s">
        <v>139</v>
      </c>
      <c r="J33" s="676" t="s">
        <v>140</v>
      </c>
      <c r="K33" s="675" t="s">
        <v>141</v>
      </c>
      <c r="L33" s="676" t="s">
        <v>147</v>
      </c>
      <c r="M33" s="676" t="s">
        <v>156</v>
      </c>
      <c r="N33" s="679" t="s">
        <v>1408</v>
      </c>
      <c r="O33" s="679"/>
      <c r="P33" s="676" t="s">
        <v>144</v>
      </c>
      <c r="Q33" s="681"/>
      <c r="R33" s="697">
        <v>6.99</v>
      </c>
      <c r="S33" s="676" t="s">
        <v>145</v>
      </c>
      <c r="T33" s="683">
        <v>60</v>
      </c>
      <c r="U33" s="683">
        <v>31.5</v>
      </c>
      <c r="V33" s="683">
        <v>17</v>
      </c>
      <c r="W33" s="684"/>
      <c r="X33" s="652">
        <v>4</v>
      </c>
      <c r="Y33" s="685">
        <f t="shared" si="0"/>
        <v>3.2129999999999999E-2</v>
      </c>
      <c r="Z33" s="686">
        <v>65</v>
      </c>
      <c r="AA33" s="687">
        <f t="shared" si="1"/>
        <v>8092.1257391845629</v>
      </c>
      <c r="AB33" s="688">
        <v>3500</v>
      </c>
      <c r="AC33" s="689">
        <f t="shared" si="2"/>
        <v>0.43251923076923077</v>
      </c>
      <c r="AD33" s="675" t="s">
        <v>146</v>
      </c>
      <c r="AE33" s="690">
        <v>0.125</v>
      </c>
      <c r="AF33" s="689">
        <f t="shared" si="3"/>
        <v>0.87375000000000003</v>
      </c>
      <c r="AG33" s="689">
        <f t="shared" si="4"/>
        <v>8.2962692307692301</v>
      </c>
      <c r="AH33" s="691">
        <v>0.05</v>
      </c>
      <c r="AI33" s="692">
        <f t="shared" si="5"/>
        <v>1.0525</v>
      </c>
      <c r="AJ33" s="691">
        <v>0.08</v>
      </c>
      <c r="AK33" s="692">
        <f t="shared" si="6"/>
        <v>1.6840000000000002</v>
      </c>
      <c r="AL33" s="691">
        <v>0.1</v>
      </c>
      <c r="AM33" s="692">
        <f t="shared" si="7"/>
        <v>2.105</v>
      </c>
      <c r="AN33" s="691">
        <v>0.1</v>
      </c>
      <c r="AO33" s="692">
        <f t="shared" si="8"/>
        <v>2.105</v>
      </c>
      <c r="AP33" s="691">
        <v>7.0000000000000007E-2</v>
      </c>
      <c r="AQ33" s="692">
        <f t="shared" si="9"/>
        <v>1.4735000000000003</v>
      </c>
      <c r="AR33" s="691">
        <v>0</v>
      </c>
      <c r="AS33" s="692">
        <f t="shared" si="10"/>
        <v>0</v>
      </c>
      <c r="AT33" s="691">
        <v>0</v>
      </c>
      <c r="AU33" s="692">
        <f t="shared" si="11"/>
        <v>0</v>
      </c>
      <c r="AV33" s="692">
        <f t="shared" si="12"/>
        <v>8.42</v>
      </c>
      <c r="AW33" s="692">
        <f t="shared" si="13"/>
        <v>16.716269230769228</v>
      </c>
      <c r="AX33" s="693">
        <f t="shared" si="14"/>
        <v>0.20587794628174691</v>
      </c>
      <c r="AY33" s="694">
        <v>21.05</v>
      </c>
      <c r="AZ33" s="695">
        <v>32.99</v>
      </c>
      <c r="BA33" s="693">
        <f t="shared" si="15"/>
        <v>0.36192785692634133</v>
      </c>
      <c r="BB33" s="696"/>
      <c r="BC33" s="692">
        <f t="shared" si="16"/>
        <v>0</v>
      </c>
      <c r="BD33" s="692">
        <f t="shared" si="17"/>
        <v>0</v>
      </c>
    </row>
    <row r="34" spans="1:56">
      <c r="A34" s="674">
        <v>33</v>
      </c>
      <c r="B34" s="675"/>
      <c r="C34" s="675"/>
      <c r="D34" s="676" t="s">
        <v>37</v>
      </c>
      <c r="E34" s="675"/>
      <c r="F34" s="676" t="s">
        <v>47</v>
      </c>
      <c r="G34" s="677" t="s">
        <v>137</v>
      </c>
      <c r="H34" s="676" t="s">
        <v>138</v>
      </c>
      <c r="I34" s="678" t="s">
        <v>139</v>
      </c>
      <c r="J34" s="676" t="s">
        <v>140</v>
      </c>
      <c r="K34" s="675" t="s">
        <v>141</v>
      </c>
      <c r="L34" s="676" t="s">
        <v>148</v>
      </c>
      <c r="M34" s="676" t="s">
        <v>156</v>
      </c>
      <c r="N34" s="679" t="s">
        <v>1409</v>
      </c>
      <c r="O34" s="679"/>
      <c r="P34" s="676" t="s">
        <v>144</v>
      </c>
      <c r="Q34" s="681"/>
      <c r="R34" s="697">
        <v>8.73</v>
      </c>
      <c r="S34" s="676" t="s">
        <v>145</v>
      </c>
      <c r="T34" s="683">
        <v>60</v>
      </c>
      <c r="U34" s="683">
        <v>31.5</v>
      </c>
      <c r="V34" s="683">
        <v>22</v>
      </c>
      <c r="W34" s="684"/>
      <c r="X34" s="652">
        <v>4</v>
      </c>
      <c r="Y34" s="685">
        <f t="shared" si="0"/>
        <v>4.1579999999999999E-2</v>
      </c>
      <c r="Z34" s="686">
        <v>65</v>
      </c>
      <c r="AA34" s="687">
        <f t="shared" si="1"/>
        <v>6253.0062530062532</v>
      </c>
      <c r="AB34" s="688">
        <v>3500</v>
      </c>
      <c r="AC34" s="689">
        <f t="shared" si="2"/>
        <v>0.55973076923076925</v>
      </c>
      <c r="AD34" s="675" t="s">
        <v>146</v>
      </c>
      <c r="AE34" s="690">
        <v>0.125</v>
      </c>
      <c r="AF34" s="689">
        <f t="shared" si="3"/>
        <v>1.0912500000000001</v>
      </c>
      <c r="AG34" s="689">
        <f t="shared" si="4"/>
        <v>10.380980769230771</v>
      </c>
      <c r="AH34" s="691">
        <v>0.05</v>
      </c>
      <c r="AI34" s="692">
        <f t="shared" si="5"/>
        <v>1.1134999999999999</v>
      </c>
      <c r="AJ34" s="691">
        <v>0.08</v>
      </c>
      <c r="AK34" s="692">
        <f t="shared" si="6"/>
        <v>1.7816000000000001</v>
      </c>
      <c r="AL34" s="691">
        <v>0.1</v>
      </c>
      <c r="AM34" s="692">
        <f t="shared" si="7"/>
        <v>2.2269999999999999</v>
      </c>
      <c r="AN34" s="691">
        <v>0.1</v>
      </c>
      <c r="AO34" s="692">
        <f t="shared" si="8"/>
        <v>2.2269999999999999</v>
      </c>
      <c r="AP34" s="691">
        <v>7.0000000000000007E-2</v>
      </c>
      <c r="AQ34" s="692">
        <f t="shared" si="9"/>
        <v>1.5589000000000002</v>
      </c>
      <c r="AR34" s="691">
        <v>0</v>
      </c>
      <c r="AS34" s="692">
        <f t="shared" si="10"/>
        <v>0</v>
      </c>
      <c r="AT34" s="691">
        <v>0</v>
      </c>
      <c r="AU34" s="692">
        <f t="shared" si="11"/>
        <v>0</v>
      </c>
      <c r="AV34" s="692">
        <f t="shared" si="12"/>
        <v>8.9079999999999995</v>
      </c>
      <c r="AW34" s="692">
        <f t="shared" si="13"/>
        <v>19.288980769230768</v>
      </c>
      <c r="AX34" s="693">
        <f t="shared" si="14"/>
        <v>0.13385807053296953</v>
      </c>
      <c r="AY34" s="694">
        <v>22.27</v>
      </c>
      <c r="AZ34" s="695">
        <v>39.99</v>
      </c>
      <c r="BA34" s="693">
        <f t="shared" si="15"/>
        <v>0.44311077769442364</v>
      </c>
      <c r="BB34" s="696"/>
      <c r="BC34" s="692">
        <f t="shared" si="16"/>
        <v>0</v>
      </c>
      <c r="BD34" s="692">
        <f t="shared" si="17"/>
        <v>0</v>
      </c>
    </row>
    <row r="35" spans="1:56">
      <c r="A35" s="674">
        <v>34</v>
      </c>
      <c r="B35" s="675"/>
      <c r="C35" s="675"/>
      <c r="D35" s="676" t="s">
        <v>37</v>
      </c>
      <c r="E35" s="675"/>
      <c r="F35" s="676" t="s">
        <v>47</v>
      </c>
      <c r="G35" s="677" t="s">
        <v>137</v>
      </c>
      <c r="H35" s="676" t="s">
        <v>138</v>
      </c>
      <c r="I35" s="678" t="s">
        <v>139</v>
      </c>
      <c r="J35" s="676" t="s">
        <v>140</v>
      </c>
      <c r="K35" s="675" t="s">
        <v>141</v>
      </c>
      <c r="L35" s="676" t="s">
        <v>149</v>
      </c>
      <c r="M35" s="676" t="s">
        <v>156</v>
      </c>
      <c r="N35" s="679" t="s">
        <v>1410</v>
      </c>
      <c r="O35" s="679"/>
      <c r="P35" s="676" t="s">
        <v>144</v>
      </c>
      <c r="Q35" s="681"/>
      <c r="R35" s="697">
        <v>9.85</v>
      </c>
      <c r="S35" s="676" t="s">
        <v>145</v>
      </c>
      <c r="T35" s="683">
        <v>60</v>
      </c>
      <c r="U35" s="683">
        <v>31.5</v>
      </c>
      <c r="V35" s="683">
        <v>25</v>
      </c>
      <c r="W35" s="684"/>
      <c r="X35" s="652">
        <v>4</v>
      </c>
      <c r="Y35" s="685">
        <f t="shared" si="0"/>
        <v>4.725E-2</v>
      </c>
      <c r="Z35" s="686">
        <v>65</v>
      </c>
      <c r="AA35" s="687">
        <f t="shared" si="1"/>
        <v>5502.6455026455023</v>
      </c>
      <c r="AB35" s="688">
        <v>3500</v>
      </c>
      <c r="AC35" s="689">
        <f t="shared" si="2"/>
        <v>0.63605769230769238</v>
      </c>
      <c r="AD35" s="675" t="s">
        <v>146</v>
      </c>
      <c r="AE35" s="690">
        <v>0.125</v>
      </c>
      <c r="AF35" s="689">
        <f t="shared" si="3"/>
        <v>1.23125</v>
      </c>
      <c r="AG35" s="689">
        <f t="shared" si="4"/>
        <v>11.717307692307692</v>
      </c>
      <c r="AH35" s="691">
        <v>0.05</v>
      </c>
      <c r="AI35" s="692">
        <f t="shared" si="5"/>
        <v>1.2530000000000001</v>
      </c>
      <c r="AJ35" s="691">
        <v>0.08</v>
      </c>
      <c r="AK35" s="692">
        <f t="shared" si="6"/>
        <v>2.0047999999999999</v>
      </c>
      <c r="AL35" s="691">
        <v>0.1</v>
      </c>
      <c r="AM35" s="692">
        <f t="shared" si="7"/>
        <v>2.5060000000000002</v>
      </c>
      <c r="AN35" s="691">
        <v>0.1</v>
      </c>
      <c r="AO35" s="692">
        <f t="shared" si="8"/>
        <v>2.5060000000000002</v>
      </c>
      <c r="AP35" s="691">
        <v>7.0000000000000007E-2</v>
      </c>
      <c r="AQ35" s="692">
        <f t="shared" si="9"/>
        <v>1.7542</v>
      </c>
      <c r="AR35" s="691">
        <v>0</v>
      </c>
      <c r="AS35" s="692">
        <f t="shared" si="10"/>
        <v>0</v>
      </c>
      <c r="AT35" s="691">
        <v>0</v>
      </c>
      <c r="AU35" s="692">
        <f t="shared" si="11"/>
        <v>0</v>
      </c>
      <c r="AV35" s="692">
        <f t="shared" si="12"/>
        <v>10.024000000000001</v>
      </c>
      <c r="AW35" s="692">
        <f t="shared" si="13"/>
        <v>21.741307692307693</v>
      </c>
      <c r="AX35" s="693">
        <f t="shared" si="14"/>
        <v>0.13242986064215106</v>
      </c>
      <c r="AY35" s="694">
        <v>25.06</v>
      </c>
      <c r="AZ35" s="695">
        <v>44.99</v>
      </c>
      <c r="BA35" s="693">
        <f t="shared" si="15"/>
        <v>0.44298733051789291</v>
      </c>
      <c r="BB35" s="696"/>
      <c r="BC35" s="692">
        <f t="shared" si="16"/>
        <v>0</v>
      </c>
      <c r="BD35" s="692">
        <f t="shared" si="17"/>
        <v>0</v>
      </c>
    </row>
    <row r="36" spans="1:56">
      <c r="A36" s="674">
        <v>35</v>
      </c>
      <c r="B36" s="675"/>
      <c r="C36" s="675"/>
      <c r="D36" s="676" t="s">
        <v>37</v>
      </c>
      <c r="E36" s="675"/>
      <c r="F36" s="676" t="s">
        <v>47</v>
      </c>
      <c r="G36" s="677" t="s">
        <v>137</v>
      </c>
      <c r="H36" s="676" t="s">
        <v>138</v>
      </c>
      <c r="I36" s="678" t="s">
        <v>139</v>
      </c>
      <c r="J36" s="676" t="s">
        <v>140</v>
      </c>
      <c r="K36" s="675" t="s">
        <v>141</v>
      </c>
      <c r="L36" s="676" t="s">
        <v>150</v>
      </c>
      <c r="M36" s="676" t="s">
        <v>156</v>
      </c>
      <c r="N36" s="679" t="s">
        <v>1411</v>
      </c>
      <c r="O36" s="679"/>
      <c r="P36" s="676" t="s">
        <v>144</v>
      </c>
      <c r="Q36" s="681"/>
      <c r="R36" s="697">
        <v>11.47</v>
      </c>
      <c r="S36" s="676" t="s">
        <v>145</v>
      </c>
      <c r="T36" s="683">
        <v>60</v>
      </c>
      <c r="U36" s="683">
        <v>31.5</v>
      </c>
      <c r="V36" s="683">
        <v>30</v>
      </c>
      <c r="W36" s="684"/>
      <c r="X36" s="652">
        <v>4</v>
      </c>
      <c r="Y36" s="685">
        <f t="shared" si="0"/>
        <v>5.67E-2</v>
      </c>
      <c r="Z36" s="686">
        <v>65</v>
      </c>
      <c r="AA36" s="687">
        <f t="shared" si="1"/>
        <v>4585.5379188712523</v>
      </c>
      <c r="AB36" s="688">
        <v>3500</v>
      </c>
      <c r="AC36" s="689">
        <f t="shared" si="2"/>
        <v>0.76326923076923081</v>
      </c>
      <c r="AD36" s="675" t="s">
        <v>146</v>
      </c>
      <c r="AE36" s="690">
        <v>0.125</v>
      </c>
      <c r="AF36" s="689">
        <f t="shared" si="3"/>
        <v>1.4337500000000001</v>
      </c>
      <c r="AG36" s="689">
        <f t="shared" si="4"/>
        <v>13.667019230769231</v>
      </c>
      <c r="AH36" s="691">
        <v>0.05</v>
      </c>
      <c r="AI36" s="692">
        <f t="shared" si="5"/>
        <v>1.3920000000000001</v>
      </c>
      <c r="AJ36" s="691">
        <v>0.08</v>
      </c>
      <c r="AK36" s="692">
        <f t="shared" si="6"/>
        <v>2.2271999999999998</v>
      </c>
      <c r="AL36" s="691">
        <v>0.1</v>
      </c>
      <c r="AM36" s="692">
        <f t="shared" si="7"/>
        <v>2.7840000000000003</v>
      </c>
      <c r="AN36" s="691">
        <v>0.1</v>
      </c>
      <c r="AO36" s="692">
        <f t="shared" si="8"/>
        <v>2.7840000000000003</v>
      </c>
      <c r="AP36" s="691">
        <v>7.0000000000000007E-2</v>
      </c>
      <c r="AQ36" s="692">
        <f t="shared" si="9"/>
        <v>1.9488000000000001</v>
      </c>
      <c r="AR36" s="691">
        <v>0</v>
      </c>
      <c r="AS36" s="692">
        <f t="shared" si="10"/>
        <v>0</v>
      </c>
      <c r="AT36" s="691">
        <v>0</v>
      </c>
      <c r="AU36" s="692">
        <f t="shared" si="11"/>
        <v>0</v>
      </c>
      <c r="AV36" s="692">
        <f t="shared" si="12"/>
        <v>11.136000000000001</v>
      </c>
      <c r="AW36" s="692">
        <f t="shared" si="13"/>
        <v>24.80301923076923</v>
      </c>
      <c r="AX36" s="693">
        <f t="shared" si="14"/>
        <v>0.1090869529177719</v>
      </c>
      <c r="AY36" s="694">
        <v>27.84</v>
      </c>
      <c r="AZ36" s="695">
        <v>49.99</v>
      </c>
      <c r="BA36" s="693">
        <f t="shared" si="15"/>
        <v>0.44308861772354474</v>
      </c>
      <c r="BB36" s="696"/>
      <c r="BC36" s="692">
        <f t="shared" si="16"/>
        <v>0</v>
      </c>
      <c r="BD36" s="692">
        <f t="shared" si="17"/>
        <v>0</v>
      </c>
    </row>
    <row r="37" spans="1:56" s="643" customFormat="1" ht="15.75" thickBot="1">
      <c r="A37" s="698">
        <v>36</v>
      </c>
      <c r="B37" s="699"/>
      <c r="C37" s="699"/>
      <c r="D37" s="700" t="s">
        <v>37</v>
      </c>
      <c r="E37" s="699"/>
      <c r="F37" s="700" t="s">
        <v>47</v>
      </c>
      <c r="G37" s="701" t="s">
        <v>137</v>
      </c>
      <c r="H37" s="700" t="s">
        <v>138</v>
      </c>
      <c r="I37" s="702" t="s">
        <v>139</v>
      </c>
      <c r="J37" s="700" t="s">
        <v>140</v>
      </c>
      <c r="K37" s="699" t="s">
        <v>141</v>
      </c>
      <c r="L37" s="700" t="s">
        <v>151</v>
      </c>
      <c r="M37" s="700" t="s">
        <v>156</v>
      </c>
      <c r="N37" s="703" t="s">
        <v>1412</v>
      </c>
      <c r="O37" s="703"/>
      <c r="P37" s="700" t="s">
        <v>144</v>
      </c>
      <c r="Q37" s="705"/>
      <c r="R37" s="706">
        <v>11.47</v>
      </c>
      <c r="S37" s="700" t="s">
        <v>145</v>
      </c>
      <c r="T37" s="707">
        <v>60</v>
      </c>
      <c r="U37" s="707">
        <v>31.5</v>
      </c>
      <c r="V37" s="707">
        <v>30</v>
      </c>
      <c r="W37" s="708"/>
      <c r="X37" s="709">
        <v>4</v>
      </c>
      <c r="Y37" s="710">
        <f t="shared" si="0"/>
        <v>5.67E-2</v>
      </c>
      <c r="Z37" s="711">
        <v>65</v>
      </c>
      <c r="AA37" s="712">
        <f t="shared" si="1"/>
        <v>4585.5379188712523</v>
      </c>
      <c r="AB37" s="713">
        <v>3500</v>
      </c>
      <c r="AC37" s="714">
        <f t="shared" si="2"/>
        <v>0.76326923076923081</v>
      </c>
      <c r="AD37" s="699" t="s">
        <v>146</v>
      </c>
      <c r="AE37" s="715">
        <v>0.125</v>
      </c>
      <c r="AF37" s="714">
        <f t="shared" si="3"/>
        <v>1.4337500000000001</v>
      </c>
      <c r="AG37" s="714">
        <f t="shared" si="4"/>
        <v>13.667019230769231</v>
      </c>
      <c r="AH37" s="716">
        <v>0.05</v>
      </c>
      <c r="AI37" s="717">
        <f t="shared" si="5"/>
        <v>1.5315000000000001</v>
      </c>
      <c r="AJ37" s="716">
        <v>0.08</v>
      </c>
      <c r="AK37" s="717">
        <f t="shared" si="6"/>
        <v>2.4504000000000001</v>
      </c>
      <c r="AL37" s="716">
        <v>0.1</v>
      </c>
      <c r="AM37" s="717">
        <f t="shared" si="7"/>
        <v>3.0630000000000002</v>
      </c>
      <c r="AN37" s="716">
        <v>0.1</v>
      </c>
      <c r="AO37" s="717">
        <f t="shared" si="8"/>
        <v>3.0630000000000002</v>
      </c>
      <c r="AP37" s="716">
        <v>7.0000000000000007E-2</v>
      </c>
      <c r="AQ37" s="717">
        <f t="shared" si="9"/>
        <v>2.1441000000000003</v>
      </c>
      <c r="AR37" s="716">
        <v>0</v>
      </c>
      <c r="AS37" s="717">
        <f t="shared" si="10"/>
        <v>0</v>
      </c>
      <c r="AT37" s="716">
        <v>0</v>
      </c>
      <c r="AU37" s="717">
        <f t="shared" si="11"/>
        <v>0</v>
      </c>
      <c r="AV37" s="717">
        <f t="shared" si="12"/>
        <v>12.252000000000001</v>
      </c>
      <c r="AW37" s="717">
        <f t="shared" si="13"/>
        <v>25.91901923076923</v>
      </c>
      <c r="AX37" s="718">
        <f t="shared" si="14"/>
        <v>0.15380283281850374</v>
      </c>
      <c r="AY37" s="719">
        <v>30.63</v>
      </c>
      <c r="AZ37" s="720">
        <v>54.99</v>
      </c>
      <c r="BA37" s="718">
        <f t="shared" si="15"/>
        <v>0.4429896344789962</v>
      </c>
      <c r="BB37" s="721"/>
      <c r="BC37" s="717">
        <f t="shared" si="16"/>
        <v>0</v>
      </c>
      <c r="BD37" s="717">
        <f t="shared" si="17"/>
        <v>0</v>
      </c>
    </row>
  </sheetData>
  <sheetProtection insertRows="0" deleteRows="0" sort="0"/>
  <protectedRanges>
    <protectedRange sqref="L38:AY174 M2:M13 O2:P13 M14:P25 AC2:AX25 A2:J25 A38:J174 BA2:BA25 X2:AA25 R2:V25" name="Range1"/>
    <protectedRange sqref="AB2:AB25" name="Range1_3"/>
    <protectedRange sqref="BB2:BB25" name="Range1_6"/>
    <protectedRange sqref="Q2:Q25" name="Range1_8"/>
    <protectedRange sqref="K2:K25 K38:K199" name="Range1_1"/>
  </protectedRanges>
  <autoFilter ref="A1:BD37"/>
  <phoneticPr fontId="173" type="noConversion"/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opLeftCell="A16" workbookViewId="0">
      <selection activeCell="L36" sqref="L36"/>
    </sheetView>
  </sheetViews>
  <sheetFormatPr defaultColWidth="8.625" defaultRowHeight="15"/>
  <cols>
    <col min="1" max="1" width="29.875" style="94" customWidth="1"/>
    <col min="2" max="4" width="9.5" style="94" customWidth="1"/>
    <col min="5" max="5" width="12.375" style="94" customWidth="1"/>
    <col min="6" max="6" width="16.375" style="94" customWidth="1"/>
    <col min="7" max="7" width="15.625" style="94" customWidth="1"/>
    <col min="8" max="8" width="8.625" style="94" customWidth="1"/>
    <col min="9" max="9" width="8.625" style="94"/>
    <col min="10" max="10" width="12.125" style="94" customWidth="1"/>
    <col min="11" max="11" width="11.625" style="94" customWidth="1"/>
    <col min="12" max="12" width="9.625" style="94" customWidth="1"/>
    <col min="13" max="13" width="28.625" style="94" customWidth="1"/>
    <col min="14" max="14" width="10.125" style="94" customWidth="1"/>
    <col min="15" max="16384" width="8.625" style="94"/>
  </cols>
  <sheetData>
    <row r="1" spans="1:13">
      <c r="A1" s="1086" t="s">
        <v>1177</v>
      </c>
      <c r="B1" s="1086"/>
      <c r="C1" s="1086"/>
      <c r="D1" s="1086"/>
      <c r="E1" s="1086"/>
      <c r="F1" s="1086"/>
      <c r="G1" s="1086"/>
      <c r="H1" s="1087" t="s">
        <v>1178</v>
      </c>
      <c r="I1" s="1087"/>
      <c r="J1" s="1087"/>
    </row>
    <row r="2" spans="1:13" ht="47.25" customHeight="1">
      <c r="A2" s="95" t="s">
        <v>87</v>
      </c>
      <c r="B2" s="96" t="s">
        <v>1047</v>
      </c>
      <c r="C2" s="95" t="s">
        <v>1179</v>
      </c>
      <c r="D2" s="95" t="s">
        <v>1180</v>
      </c>
      <c r="E2" s="96" t="s">
        <v>1181</v>
      </c>
      <c r="F2" s="95" t="s">
        <v>1182</v>
      </c>
      <c r="G2" s="95" t="s">
        <v>1183</v>
      </c>
      <c r="H2" s="97" t="s">
        <v>1015</v>
      </c>
      <c r="I2" s="813" t="s">
        <v>1184</v>
      </c>
      <c r="J2" s="97" t="s">
        <v>1185</v>
      </c>
    </row>
    <row r="3" spans="1:13">
      <c r="A3" s="98" t="s">
        <v>1158</v>
      </c>
      <c r="B3" s="98" t="s">
        <v>252</v>
      </c>
      <c r="C3" s="98" t="s">
        <v>251</v>
      </c>
      <c r="D3" s="98" t="s">
        <v>1159</v>
      </c>
      <c r="E3" s="98">
        <v>166</v>
      </c>
      <c r="F3" s="98">
        <v>248</v>
      </c>
      <c r="G3" s="98">
        <v>67</v>
      </c>
      <c r="H3" s="98" t="s">
        <v>1187</v>
      </c>
      <c r="I3" s="98">
        <v>0</v>
      </c>
      <c r="J3" s="98">
        <v>67</v>
      </c>
      <c r="K3" s="94" t="e">
        <f>VLOOKUP(B3,'Internal Commitment'!#REF!,2,FALSE)</f>
        <v>#REF!</v>
      </c>
      <c r="L3" s="94" t="s">
        <v>1015</v>
      </c>
      <c r="M3" s="94" t="s">
        <v>1188</v>
      </c>
    </row>
    <row r="4" spans="1:13">
      <c r="A4" s="98" t="s">
        <v>1158</v>
      </c>
      <c r="B4" s="98" t="s">
        <v>253</v>
      </c>
      <c r="C4" s="98" t="s">
        <v>251</v>
      </c>
      <c r="D4" s="98" t="s">
        <v>1161</v>
      </c>
      <c r="E4" s="98">
        <v>249</v>
      </c>
      <c r="F4" s="98">
        <v>269</v>
      </c>
      <c r="G4" s="98">
        <v>16</v>
      </c>
      <c r="H4" s="98" t="s">
        <v>1189</v>
      </c>
      <c r="I4" s="98">
        <v>0</v>
      </c>
      <c r="J4" s="98">
        <v>16</v>
      </c>
      <c r="K4" s="94" t="e">
        <f>VLOOKUP(B4,'Internal Commitment'!#REF!,2,FALSE)</f>
        <v>#REF!</v>
      </c>
      <c r="L4" s="99" t="s">
        <v>1190</v>
      </c>
      <c r="M4" s="94">
        <v>2088</v>
      </c>
    </row>
    <row r="5" spans="1:13">
      <c r="A5" s="98" t="s">
        <v>1158</v>
      </c>
      <c r="B5" s="98" t="s">
        <v>254</v>
      </c>
      <c r="C5" s="98" t="s">
        <v>251</v>
      </c>
      <c r="D5" s="98" t="s">
        <v>1163</v>
      </c>
      <c r="E5" s="98">
        <v>462</v>
      </c>
      <c r="F5" s="98">
        <v>1099</v>
      </c>
      <c r="G5" s="98">
        <v>616</v>
      </c>
      <c r="H5" s="98" t="s">
        <v>1191</v>
      </c>
      <c r="I5" s="98">
        <v>0</v>
      </c>
      <c r="J5" s="98">
        <v>616</v>
      </c>
      <c r="K5" s="94" t="e">
        <f>VLOOKUP(B5,'Internal Commitment'!#REF!,2,FALSE)</f>
        <v>#REF!</v>
      </c>
      <c r="L5" s="99" t="s">
        <v>1187</v>
      </c>
      <c r="M5" s="94">
        <v>7076</v>
      </c>
    </row>
    <row r="6" spans="1:13">
      <c r="A6" s="98" t="s">
        <v>1158</v>
      </c>
      <c r="B6" s="98" t="s">
        <v>255</v>
      </c>
      <c r="C6" s="98" t="s">
        <v>251</v>
      </c>
      <c r="D6" s="98" t="s">
        <v>1164</v>
      </c>
      <c r="E6" s="98">
        <v>4</v>
      </c>
      <c r="F6" s="98">
        <v>1395</v>
      </c>
      <c r="G6" s="98">
        <v>961</v>
      </c>
      <c r="H6" s="98" t="s">
        <v>1192</v>
      </c>
      <c r="I6" s="98">
        <v>0</v>
      </c>
      <c r="J6" s="98">
        <v>961</v>
      </c>
      <c r="K6" s="94" t="e">
        <f>VLOOKUP(B6,'Internal Commitment'!#REF!,2,FALSE)</f>
        <v>#REF!</v>
      </c>
      <c r="L6" s="99" t="s">
        <v>1191</v>
      </c>
      <c r="M6" s="94">
        <v>15721</v>
      </c>
    </row>
    <row r="7" spans="1:13">
      <c r="A7" s="98" t="s">
        <v>1158</v>
      </c>
      <c r="B7" s="98" t="s">
        <v>256</v>
      </c>
      <c r="C7" s="98" t="s">
        <v>251</v>
      </c>
      <c r="D7" s="98" t="s">
        <v>1165</v>
      </c>
      <c r="E7" s="98">
        <v>237</v>
      </c>
      <c r="F7" s="98">
        <v>252</v>
      </c>
      <c r="G7" s="98">
        <v>8</v>
      </c>
      <c r="H7" s="98" t="s">
        <v>1193</v>
      </c>
      <c r="I7" s="98">
        <v>0</v>
      </c>
      <c r="J7" s="98">
        <v>8</v>
      </c>
      <c r="K7" s="94" t="e">
        <f>VLOOKUP(B7,'Internal Commitment'!#REF!,2,FALSE)</f>
        <v>#REF!</v>
      </c>
      <c r="L7" s="99" t="s">
        <v>1192</v>
      </c>
      <c r="M7" s="94">
        <v>8774</v>
      </c>
    </row>
    <row r="8" spans="1:13">
      <c r="A8" s="98" t="s">
        <v>1158</v>
      </c>
      <c r="B8" s="98" t="s">
        <v>259</v>
      </c>
      <c r="C8" s="98" t="s">
        <v>258</v>
      </c>
      <c r="D8" s="98" t="s">
        <v>1159</v>
      </c>
      <c r="E8" s="98">
        <v>200</v>
      </c>
      <c r="F8" s="98">
        <v>1853</v>
      </c>
      <c r="G8" s="98">
        <v>1323</v>
      </c>
      <c r="H8" s="98" t="s">
        <v>1187</v>
      </c>
      <c r="I8" s="98">
        <v>448</v>
      </c>
      <c r="J8" s="98">
        <v>1771</v>
      </c>
      <c r="K8" s="94" t="e">
        <f>VLOOKUP(B8,'Internal Commitment'!#REF!,2,FALSE)</f>
        <v>#REF!</v>
      </c>
      <c r="L8" s="99" t="s">
        <v>1189</v>
      </c>
      <c r="M8" s="94">
        <v>4111</v>
      </c>
    </row>
    <row r="9" spans="1:13">
      <c r="A9" s="98" t="s">
        <v>1158</v>
      </c>
      <c r="B9" s="98" t="s">
        <v>262</v>
      </c>
      <c r="C9" s="98" t="s">
        <v>258</v>
      </c>
      <c r="D9" s="98" t="s">
        <v>1163</v>
      </c>
      <c r="E9" s="98">
        <v>436</v>
      </c>
      <c r="F9" s="98">
        <v>3272</v>
      </c>
      <c r="G9" s="98">
        <v>2260</v>
      </c>
      <c r="H9" s="98" t="s">
        <v>1191</v>
      </c>
      <c r="I9" s="98">
        <v>1256</v>
      </c>
      <c r="J9" s="98">
        <v>3516</v>
      </c>
      <c r="K9" s="94" t="e">
        <f>VLOOKUP(B9,'Internal Commitment'!#REF!,2,FALSE)</f>
        <v>#REF!</v>
      </c>
      <c r="L9" s="99" t="s">
        <v>1193</v>
      </c>
      <c r="M9" s="94">
        <v>1877</v>
      </c>
    </row>
    <row r="10" spans="1:13">
      <c r="A10" s="98" t="s">
        <v>1158</v>
      </c>
      <c r="B10" s="98" t="s">
        <v>263</v>
      </c>
      <c r="C10" s="98" t="s">
        <v>258</v>
      </c>
      <c r="D10" s="98" t="s">
        <v>1164</v>
      </c>
      <c r="E10" s="98">
        <v>184</v>
      </c>
      <c r="F10" s="98">
        <v>3559</v>
      </c>
      <c r="G10" s="98">
        <v>2562</v>
      </c>
      <c r="H10" s="98" t="s">
        <v>1192</v>
      </c>
      <c r="I10" s="98">
        <v>1000</v>
      </c>
      <c r="J10" s="98">
        <v>3562</v>
      </c>
      <c r="K10" s="94" t="e">
        <f>VLOOKUP(B10,'Internal Commitment'!#REF!,2,FALSE)</f>
        <v>#REF!</v>
      </c>
      <c r="L10" s="99" t="s">
        <v>1194</v>
      </c>
      <c r="M10" s="94">
        <v>39647</v>
      </c>
    </row>
    <row r="11" spans="1:13">
      <c r="A11" s="98" t="s">
        <v>1158</v>
      </c>
      <c r="B11" s="100" t="s">
        <v>260</v>
      </c>
      <c r="C11" s="98" t="s">
        <v>258</v>
      </c>
      <c r="D11" s="98" t="s">
        <v>1172</v>
      </c>
      <c r="E11" s="98">
        <v>671</v>
      </c>
      <c r="F11" s="98">
        <v>1345</v>
      </c>
      <c r="G11" s="98">
        <v>624</v>
      </c>
      <c r="H11" s="98" t="s">
        <v>1189</v>
      </c>
      <c r="I11" s="98">
        <v>176</v>
      </c>
      <c r="J11" s="98">
        <v>800</v>
      </c>
      <c r="K11" s="94" t="e">
        <f>VLOOKUP(B11,'Internal Commitment'!#REF!,2,FALSE)</f>
        <v>#REF!</v>
      </c>
    </row>
    <row r="12" spans="1:13">
      <c r="A12" s="98" t="s">
        <v>1158</v>
      </c>
      <c r="B12" s="100" t="s">
        <v>264</v>
      </c>
      <c r="C12" s="98" t="s">
        <v>258</v>
      </c>
      <c r="D12" s="98" t="s">
        <v>1175</v>
      </c>
      <c r="E12" s="98">
        <v>370</v>
      </c>
      <c r="F12" s="98">
        <v>614</v>
      </c>
      <c r="G12" s="98">
        <v>246</v>
      </c>
      <c r="H12" s="98" t="s">
        <v>1193</v>
      </c>
      <c r="I12" s="98">
        <v>88</v>
      </c>
      <c r="J12" s="98">
        <v>334</v>
      </c>
      <c r="K12" s="94" t="e">
        <f>VLOOKUP(B12,'Internal Commitment'!#REF!,2,FALSE)</f>
        <v>#REF!</v>
      </c>
    </row>
    <row r="13" spans="1:13">
      <c r="A13" s="98" t="s">
        <v>1158</v>
      </c>
      <c r="B13" s="98" t="s">
        <v>299</v>
      </c>
      <c r="C13" s="98" t="s">
        <v>234</v>
      </c>
      <c r="D13" s="98" t="s">
        <v>1159</v>
      </c>
      <c r="E13" s="98">
        <v>388</v>
      </c>
      <c r="F13" s="98">
        <v>727</v>
      </c>
      <c r="G13" s="98">
        <v>260</v>
      </c>
      <c r="H13" s="98" t="s">
        <v>1187</v>
      </c>
      <c r="I13" s="98">
        <v>0</v>
      </c>
      <c r="J13" s="98">
        <v>260</v>
      </c>
      <c r="K13" s="94" t="e">
        <f>VLOOKUP(B13,'Internal Commitment'!#REF!,2,FALSE)</f>
        <v>#REF!</v>
      </c>
      <c r="L13" s="94" t="s">
        <v>1015</v>
      </c>
      <c r="M13" s="94" t="s">
        <v>1195</v>
      </c>
    </row>
    <row r="14" spans="1:13">
      <c r="A14" s="98" t="s">
        <v>1158</v>
      </c>
      <c r="B14" s="98" t="s">
        <v>300</v>
      </c>
      <c r="C14" s="98" t="s">
        <v>234</v>
      </c>
      <c r="D14" s="98" t="s">
        <v>1161</v>
      </c>
      <c r="E14" s="98">
        <v>546</v>
      </c>
      <c r="F14" s="98">
        <v>950</v>
      </c>
      <c r="G14" s="98">
        <v>337</v>
      </c>
      <c r="H14" s="98" t="s">
        <v>1189</v>
      </c>
      <c r="I14" s="98">
        <v>0</v>
      </c>
      <c r="J14" s="98">
        <v>337</v>
      </c>
      <c r="K14" s="94" t="e">
        <f>VLOOKUP(B14,'Internal Commitment'!#REF!,2,FALSE)</f>
        <v>#REF!</v>
      </c>
      <c r="L14" s="99" t="s">
        <v>1190</v>
      </c>
      <c r="M14" s="94">
        <v>2400</v>
      </c>
    </row>
    <row r="15" spans="1:13">
      <c r="A15" s="98" t="s">
        <v>1158</v>
      </c>
      <c r="B15" s="98" t="s">
        <v>301</v>
      </c>
      <c r="C15" s="98" t="s">
        <v>234</v>
      </c>
      <c r="D15" s="98" t="s">
        <v>1163</v>
      </c>
      <c r="E15" s="98">
        <v>661</v>
      </c>
      <c r="F15" s="98">
        <v>1670</v>
      </c>
      <c r="G15" s="98">
        <v>936</v>
      </c>
      <c r="H15" s="98" t="s">
        <v>1191</v>
      </c>
      <c r="I15" s="98">
        <v>0</v>
      </c>
      <c r="J15" s="98">
        <v>936</v>
      </c>
      <c r="K15" s="94" t="e">
        <f>VLOOKUP(B15,'Internal Commitment'!#REF!,2,FALSE)</f>
        <v>#REF!</v>
      </c>
      <c r="L15" s="99" t="s">
        <v>1187</v>
      </c>
      <c r="M15" s="94">
        <v>8300</v>
      </c>
    </row>
    <row r="16" spans="1:13">
      <c r="A16" s="98" t="s">
        <v>1158</v>
      </c>
      <c r="B16" s="98" t="s">
        <v>302</v>
      </c>
      <c r="C16" s="98" t="s">
        <v>234</v>
      </c>
      <c r="D16" s="98" t="s">
        <v>1164</v>
      </c>
      <c r="E16" s="98">
        <v>205</v>
      </c>
      <c r="F16" s="98">
        <v>299</v>
      </c>
      <c r="G16" s="98">
        <v>69</v>
      </c>
      <c r="H16" s="98" t="s">
        <v>1192</v>
      </c>
      <c r="I16" s="98">
        <v>0</v>
      </c>
      <c r="J16" s="98">
        <v>69</v>
      </c>
      <c r="K16" s="94" t="e">
        <f>VLOOKUP(B16,'Internal Commitment'!#REF!,2,FALSE)</f>
        <v>#REF!</v>
      </c>
      <c r="L16" s="99" t="s">
        <v>1191</v>
      </c>
      <c r="M16" s="94">
        <v>17913</v>
      </c>
    </row>
    <row r="17" spans="1:14">
      <c r="A17" s="98" t="s">
        <v>1158</v>
      </c>
      <c r="B17" s="98" t="s">
        <v>303</v>
      </c>
      <c r="C17" s="98" t="s">
        <v>234</v>
      </c>
      <c r="D17" s="98" t="s">
        <v>1165</v>
      </c>
      <c r="E17" s="98">
        <v>101</v>
      </c>
      <c r="F17" s="98">
        <v>189</v>
      </c>
      <c r="G17" s="98">
        <v>75</v>
      </c>
      <c r="H17" s="98" t="s">
        <v>1193</v>
      </c>
      <c r="I17" s="98">
        <v>0</v>
      </c>
      <c r="J17" s="98">
        <v>75</v>
      </c>
      <c r="K17" s="94" t="e">
        <f>VLOOKUP(B17,'Internal Commitment'!#REF!,2,FALSE)</f>
        <v>#REF!</v>
      </c>
      <c r="L17" s="99" t="s">
        <v>1192</v>
      </c>
      <c r="M17" s="94">
        <v>10294</v>
      </c>
    </row>
    <row r="18" spans="1:14">
      <c r="A18" s="98" t="s">
        <v>1158</v>
      </c>
      <c r="B18" s="98" t="s">
        <v>307</v>
      </c>
      <c r="C18" s="98" t="s">
        <v>305</v>
      </c>
      <c r="D18" s="98" t="s">
        <v>1171</v>
      </c>
      <c r="E18" s="98">
        <v>56</v>
      </c>
      <c r="F18" s="98">
        <v>2332</v>
      </c>
      <c r="G18" s="98">
        <v>1591</v>
      </c>
      <c r="H18" s="98" t="s">
        <v>1187</v>
      </c>
      <c r="I18" s="98">
        <v>568</v>
      </c>
      <c r="J18" s="98">
        <v>2159</v>
      </c>
      <c r="K18" s="94" t="e">
        <f>VLOOKUP(B18,'Internal Commitment'!#REF!,2,FALSE)</f>
        <v>#REF!</v>
      </c>
      <c r="L18" s="99" t="s">
        <v>1189</v>
      </c>
      <c r="M18" s="94">
        <v>4583</v>
      </c>
    </row>
    <row r="19" spans="1:14">
      <c r="A19" s="98" t="s">
        <v>1158</v>
      </c>
      <c r="B19" s="98" t="s">
        <v>310</v>
      </c>
      <c r="C19" s="98" t="s">
        <v>305</v>
      </c>
      <c r="D19" s="98" t="s">
        <v>309</v>
      </c>
      <c r="E19" s="98">
        <v>2</v>
      </c>
      <c r="F19" s="98">
        <v>1104</v>
      </c>
      <c r="G19" s="98">
        <v>750</v>
      </c>
      <c r="H19" s="98" t="s">
        <v>1190</v>
      </c>
      <c r="I19" s="98">
        <v>312</v>
      </c>
      <c r="J19" s="98">
        <v>1062</v>
      </c>
      <c r="K19" s="94" t="e">
        <f>VLOOKUP(B19,'Internal Commitment'!#REF!,2,FALSE)</f>
        <v>#REF!</v>
      </c>
      <c r="L19" s="99" t="s">
        <v>1193</v>
      </c>
      <c r="M19" s="94">
        <v>2037</v>
      </c>
    </row>
    <row r="20" spans="1:14">
      <c r="A20" s="98" t="s">
        <v>1158</v>
      </c>
      <c r="B20" s="98" t="s">
        <v>312</v>
      </c>
      <c r="C20" s="98" t="s">
        <v>305</v>
      </c>
      <c r="D20" s="98" t="s">
        <v>1172</v>
      </c>
      <c r="E20" s="98">
        <v>164</v>
      </c>
      <c r="F20" s="98">
        <v>1385</v>
      </c>
      <c r="G20" s="98">
        <v>911</v>
      </c>
      <c r="H20" s="98" t="s">
        <v>1189</v>
      </c>
      <c r="I20" s="98">
        <v>168</v>
      </c>
      <c r="J20" s="98">
        <v>1079</v>
      </c>
      <c r="K20" s="94" t="e">
        <f>VLOOKUP(B20,'Internal Commitment'!#REF!,2,FALSE)</f>
        <v>#REF!</v>
      </c>
      <c r="L20" s="99" t="s">
        <v>1194</v>
      </c>
      <c r="M20" s="94">
        <v>45527</v>
      </c>
      <c r="N20" s="101">
        <f>M20/M10-1</f>
        <v>0.14830882538401399</v>
      </c>
    </row>
    <row r="21" spans="1:14">
      <c r="A21" s="98" t="s">
        <v>1158</v>
      </c>
      <c r="B21" s="98" t="s">
        <v>314</v>
      </c>
      <c r="C21" s="98" t="s">
        <v>305</v>
      </c>
      <c r="D21" s="98" t="s">
        <v>149</v>
      </c>
      <c r="E21" s="98">
        <v>10</v>
      </c>
      <c r="F21" s="98">
        <v>1375</v>
      </c>
      <c r="G21" s="98">
        <v>946</v>
      </c>
      <c r="H21" s="98" t="s">
        <v>1191</v>
      </c>
      <c r="I21" s="98">
        <v>432</v>
      </c>
      <c r="J21" s="98">
        <v>1378</v>
      </c>
      <c r="K21" s="94" t="e">
        <f>VLOOKUP(B21,'Internal Commitment'!#REF!,2,FALSE)</f>
        <v>#REF!</v>
      </c>
    </row>
    <row r="22" spans="1:14">
      <c r="A22" s="98" t="s">
        <v>1158</v>
      </c>
      <c r="B22" s="98" t="s">
        <v>316</v>
      </c>
      <c r="C22" s="98" t="s">
        <v>305</v>
      </c>
      <c r="D22" s="98" t="s">
        <v>150</v>
      </c>
      <c r="E22" s="98">
        <v>2</v>
      </c>
      <c r="F22" s="98">
        <v>811</v>
      </c>
      <c r="G22" s="98">
        <v>521</v>
      </c>
      <c r="H22" s="98" t="s">
        <v>1192</v>
      </c>
      <c r="I22" s="98">
        <v>80</v>
      </c>
      <c r="J22" s="98">
        <v>601</v>
      </c>
      <c r="K22" s="94" t="e">
        <f>VLOOKUP(B22,'Internal Commitment'!#REF!,2,FALSE)</f>
        <v>#REF!</v>
      </c>
    </row>
    <row r="23" spans="1:14">
      <c r="A23" s="98" t="s">
        <v>1158</v>
      </c>
      <c r="B23" s="98" t="s">
        <v>229</v>
      </c>
      <c r="C23" s="98" t="s">
        <v>215</v>
      </c>
      <c r="D23" s="98" t="s">
        <v>1159</v>
      </c>
      <c r="E23" s="98">
        <v>128</v>
      </c>
      <c r="F23" s="98">
        <v>545</v>
      </c>
      <c r="G23" s="98">
        <v>356</v>
      </c>
      <c r="H23" s="98" t="s">
        <v>1187</v>
      </c>
      <c r="I23" s="98">
        <v>0</v>
      </c>
      <c r="J23" s="98">
        <v>356</v>
      </c>
      <c r="K23" s="94" t="e">
        <f>VLOOKUP(B23,'Internal Commitment'!#REF!,2,FALSE)</f>
        <v>#REF!</v>
      </c>
    </row>
    <row r="24" spans="1:14">
      <c r="A24" s="98" t="s">
        <v>1158</v>
      </c>
      <c r="B24" s="98" t="s">
        <v>230</v>
      </c>
      <c r="C24" s="98" t="s">
        <v>215</v>
      </c>
      <c r="D24" s="98" t="s">
        <v>1167</v>
      </c>
      <c r="E24" s="98">
        <v>469</v>
      </c>
      <c r="F24" s="98">
        <v>583</v>
      </c>
      <c r="G24" s="98">
        <v>116</v>
      </c>
      <c r="H24" s="98" t="s">
        <v>1189</v>
      </c>
      <c r="I24" s="98">
        <v>0</v>
      </c>
      <c r="J24" s="98">
        <v>116</v>
      </c>
      <c r="K24" s="94" t="e">
        <f>VLOOKUP(B24,'Internal Commitment'!#REF!,2,FALSE)</f>
        <v>#REF!</v>
      </c>
    </row>
    <row r="25" spans="1:14">
      <c r="A25" s="98" t="s">
        <v>1158</v>
      </c>
      <c r="B25" s="98" t="s">
        <v>231</v>
      </c>
      <c r="C25" s="98" t="s">
        <v>215</v>
      </c>
      <c r="D25" s="98" t="s">
        <v>1163</v>
      </c>
      <c r="E25" s="98">
        <v>703</v>
      </c>
      <c r="F25" s="98">
        <v>841</v>
      </c>
      <c r="G25" s="98">
        <v>145</v>
      </c>
      <c r="H25" s="98" t="s">
        <v>1191</v>
      </c>
      <c r="I25" s="98">
        <v>0</v>
      </c>
      <c r="J25" s="98">
        <v>145</v>
      </c>
      <c r="K25" s="94" t="e">
        <f>VLOOKUP(B25,'Internal Commitment'!#REF!,2,FALSE)</f>
        <v>#REF!</v>
      </c>
    </row>
    <row r="26" spans="1:14">
      <c r="A26" s="98" t="s">
        <v>1158</v>
      </c>
      <c r="B26" s="98" t="s">
        <v>232</v>
      </c>
      <c r="C26" s="98" t="s">
        <v>215</v>
      </c>
      <c r="D26" s="98" t="s">
        <v>1164</v>
      </c>
      <c r="E26" s="98">
        <v>580</v>
      </c>
      <c r="F26" s="98">
        <v>836</v>
      </c>
      <c r="G26" s="98">
        <v>168</v>
      </c>
      <c r="H26" s="98" t="s">
        <v>1192</v>
      </c>
      <c r="I26" s="98">
        <v>0</v>
      </c>
      <c r="J26" s="98">
        <v>168</v>
      </c>
      <c r="K26" s="94" t="e">
        <f>VLOOKUP(B26,'Internal Commitment'!#REF!,2,FALSE)</f>
        <v>#REF!</v>
      </c>
    </row>
    <row r="27" spans="1:14">
      <c r="A27" s="98" t="s">
        <v>1158</v>
      </c>
      <c r="B27" s="98" t="s">
        <v>233</v>
      </c>
      <c r="C27" s="98" t="s">
        <v>215</v>
      </c>
      <c r="D27" s="98" t="s">
        <v>1165</v>
      </c>
      <c r="E27" s="98">
        <v>298</v>
      </c>
      <c r="F27" s="98">
        <v>762</v>
      </c>
      <c r="G27" s="98">
        <v>380</v>
      </c>
      <c r="H27" s="98" t="s">
        <v>1193</v>
      </c>
      <c r="I27" s="98">
        <v>0</v>
      </c>
      <c r="J27" s="98">
        <v>380</v>
      </c>
      <c r="K27" s="94" t="e">
        <f>VLOOKUP(B27,'Internal Commitment'!#REF!,2,FALSE)</f>
        <v>#REF!</v>
      </c>
    </row>
    <row r="28" spans="1:14">
      <c r="A28" s="98" t="s">
        <v>1158</v>
      </c>
      <c r="B28" s="98" t="s">
        <v>267</v>
      </c>
      <c r="C28" s="98" t="s">
        <v>266</v>
      </c>
      <c r="D28" s="98" t="s">
        <v>1159</v>
      </c>
      <c r="E28" s="98">
        <v>366</v>
      </c>
      <c r="F28" s="98">
        <v>583</v>
      </c>
      <c r="G28" s="98">
        <v>157</v>
      </c>
      <c r="H28" s="98" t="s">
        <v>1187</v>
      </c>
      <c r="I28" s="98">
        <v>64</v>
      </c>
      <c r="J28" s="98">
        <v>221</v>
      </c>
      <c r="K28" s="94" t="e">
        <f>VLOOKUP(B28,'Internal Commitment'!#REF!,2,FALSE)</f>
        <v>#REF!</v>
      </c>
    </row>
    <row r="29" spans="1:14">
      <c r="A29" s="98" t="s">
        <v>1158</v>
      </c>
      <c r="B29" s="98" t="s">
        <v>270</v>
      </c>
      <c r="C29" s="98" t="s">
        <v>266</v>
      </c>
      <c r="D29" s="98" t="s">
        <v>1163</v>
      </c>
      <c r="E29" s="98">
        <v>697</v>
      </c>
      <c r="F29" s="98">
        <v>1655</v>
      </c>
      <c r="G29" s="98">
        <v>855</v>
      </c>
      <c r="H29" s="98" t="s">
        <v>1191</v>
      </c>
      <c r="I29" s="98">
        <v>256</v>
      </c>
      <c r="J29" s="98">
        <v>1111</v>
      </c>
      <c r="K29" s="94" t="e">
        <f>VLOOKUP(B29,'Internal Commitment'!#REF!,2,FALSE)</f>
        <v>#REF!</v>
      </c>
    </row>
    <row r="30" spans="1:14">
      <c r="A30" s="98" t="s">
        <v>1158</v>
      </c>
      <c r="B30" s="98" t="s">
        <v>271</v>
      </c>
      <c r="C30" s="98" t="s">
        <v>266</v>
      </c>
      <c r="D30" s="98" t="s">
        <v>1164</v>
      </c>
      <c r="E30" s="98">
        <v>153</v>
      </c>
      <c r="F30" s="98">
        <v>807</v>
      </c>
      <c r="G30" s="98">
        <v>555</v>
      </c>
      <c r="H30" s="98" t="s">
        <v>1192</v>
      </c>
      <c r="I30" s="98">
        <v>144</v>
      </c>
      <c r="J30" s="98">
        <v>699</v>
      </c>
      <c r="K30" s="94" t="e">
        <f>VLOOKUP(B30,'Internal Commitment'!#REF!,2,FALSE)</f>
        <v>#REF!</v>
      </c>
    </row>
    <row r="31" spans="1:14">
      <c r="A31" s="98" t="s">
        <v>1158</v>
      </c>
      <c r="B31" s="100" t="s">
        <v>268</v>
      </c>
      <c r="C31" s="98" t="s">
        <v>266</v>
      </c>
      <c r="D31" s="98" t="s">
        <v>1172</v>
      </c>
      <c r="E31" s="98">
        <v>490</v>
      </c>
      <c r="F31" s="98">
        <v>545</v>
      </c>
      <c r="G31" s="98">
        <v>39</v>
      </c>
      <c r="H31" s="98" t="s">
        <v>1189</v>
      </c>
      <c r="I31" s="98">
        <v>48</v>
      </c>
      <c r="J31" s="98">
        <v>87</v>
      </c>
      <c r="K31" s="94" t="e">
        <f>VLOOKUP(B31,'Internal Commitment'!#REF!,2,FALSE)</f>
        <v>#REF!</v>
      </c>
    </row>
    <row r="32" spans="1:14">
      <c r="A32" s="98" t="s">
        <v>1158</v>
      </c>
      <c r="B32" s="100" t="s">
        <v>272</v>
      </c>
      <c r="C32" s="98" t="s">
        <v>266</v>
      </c>
      <c r="D32" s="98" t="s">
        <v>1175</v>
      </c>
      <c r="E32" s="98">
        <v>214</v>
      </c>
      <c r="F32" s="98">
        <v>278</v>
      </c>
      <c r="G32" s="98">
        <v>59</v>
      </c>
      <c r="H32" s="98" t="s">
        <v>1193</v>
      </c>
      <c r="I32" s="98">
        <v>32</v>
      </c>
      <c r="J32" s="98">
        <v>91</v>
      </c>
      <c r="K32" s="94" t="e">
        <f>VLOOKUP(B32,'Internal Commitment'!#REF!,2,FALSE)</f>
        <v>#REF!</v>
      </c>
    </row>
    <row r="33" spans="1:11">
      <c r="A33" s="98" t="s">
        <v>1158</v>
      </c>
      <c r="B33" s="98" t="s">
        <v>275</v>
      </c>
      <c r="C33" s="98" t="s">
        <v>274</v>
      </c>
      <c r="D33" s="98" t="s">
        <v>1159</v>
      </c>
      <c r="E33" s="98">
        <v>448</v>
      </c>
      <c r="F33" s="98">
        <v>1011</v>
      </c>
      <c r="G33" s="98">
        <v>380</v>
      </c>
      <c r="H33" s="98" t="s">
        <v>1187</v>
      </c>
      <c r="I33" s="98">
        <v>144</v>
      </c>
      <c r="J33" s="98">
        <v>524</v>
      </c>
      <c r="K33" s="94" t="e">
        <f>VLOOKUP(B33,'Internal Commitment'!#REF!,2,FALSE)</f>
        <v>#REF!</v>
      </c>
    </row>
    <row r="34" spans="1:11">
      <c r="A34" s="98" t="s">
        <v>1158</v>
      </c>
      <c r="B34" s="98" t="s">
        <v>278</v>
      </c>
      <c r="C34" s="98" t="s">
        <v>274</v>
      </c>
      <c r="D34" s="98" t="s">
        <v>1163</v>
      </c>
      <c r="E34" s="98">
        <v>583</v>
      </c>
      <c r="F34" s="98">
        <v>1299</v>
      </c>
      <c r="G34" s="98">
        <v>565</v>
      </c>
      <c r="H34" s="98" t="s">
        <v>1191</v>
      </c>
      <c r="I34" s="98">
        <v>248</v>
      </c>
      <c r="J34" s="98">
        <v>813</v>
      </c>
      <c r="K34" s="94" t="e">
        <f>VLOOKUP(B34,'Internal Commitment'!#REF!,2,FALSE)</f>
        <v>#REF!</v>
      </c>
    </row>
    <row r="35" spans="1:11">
      <c r="A35" s="98" t="s">
        <v>1158</v>
      </c>
      <c r="B35" s="98" t="s">
        <v>279</v>
      </c>
      <c r="C35" s="98" t="s">
        <v>274</v>
      </c>
      <c r="D35" s="98" t="s">
        <v>1164</v>
      </c>
      <c r="E35" s="98">
        <v>4</v>
      </c>
      <c r="F35" s="98">
        <v>1410</v>
      </c>
      <c r="G35" s="98">
        <v>958</v>
      </c>
      <c r="H35" s="98" t="s">
        <v>1192</v>
      </c>
      <c r="I35" s="98">
        <v>296</v>
      </c>
      <c r="J35" s="98">
        <v>1254</v>
      </c>
      <c r="K35" s="94" t="e">
        <f>VLOOKUP(B35,'Internal Commitment'!#REF!,2,FALSE)</f>
        <v>#REF!</v>
      </c>
    </row>
    <row r="36" spans="1:11">
      <c r="A36" s="98" t="s">
        <v>1158</v>
      </c>
      <c r="B36" s="100" t="s">
        <v>276</v>
      </c>
      <c r="C36" s="98" t="s">
        <v>274</v>
      </c>
      <c r="D36" s="98" t="s">
        <v>1172</v>
      </c>
      <c r="E36" s="98">
        <v>496</v>
      </c>
      <c r="F36" s="98">
        <v>881</v>
      </c>
      <c r="G36" s="98">
        <v>324</v>
      </c>
      <c r="H36" s="98" t="s">
        <v>1189</v>
      </c>
      <c r="I36" s="98">
        <v>80</v>
      </c>
      <c r="J36" s="98">
        <v>404</v>
      </c>
      <c r="K36" s="94" t="e">
        <f>VLOOKUP(B36,'Internal Commitment'!#REF!,2,FALSE)</f>
        <v>#REF!</v>
      </c>
    </row>
    <row r="37" spans="1:11">
      <c r="A37" s="98" t="s">
        <v>1158</v>
      </c>
      <c r="B37" s="100" t="s">
        <v>280</v>
      </c>
      <c r="C37" s="98" t="s">
        <v>274</v>
      </c>
      <c r="D37" s="98" t="s">
        <v>1175</v>
      </c>
      <c r="E37" s="98">
        <v>239</v>
      </c>
      <c r="F37" s="98">
        <v>680</v>
      </c>
      <c r="G37" s="98">
        <v>414</v>
      </c>
      <c r="H37" s="98" t="s">
        <v>1193</v>
      </c>
      <c r="I37" s="98">
        <v>40</v>
      </c>
      <c r="J37" s="98">
        <v>454</v>
      </c>
      <c r="K37" s="94" t="e">
        <f>VLOOKUP(B37,'Internal Commitment'!#REF!,2,FALSE)</f>
        <v>#REF!</v>
      </c>
    </row>
    <row r="38" spans="1:11">
      <c r="A38" s="98" t="s">
        <v>1158</v>
      </c>
      <c r="B38" s="98" t="s">
        <v>283</v>
      </c>
      <c r="C38" s="98" t="s">
        <v>222</v>
      </c>
      <c r="D38" s="98" t="s">
        <v>1159</v>
      </c>
      <c r="E38" s="98">
        <v>532</v>
      </c>
      <c r="F38" s="98">
        <v>724</v>
      </c>
      <c r="G38" s="98">
        <v>155</v>
      </c>
      <c r="H38" s="98" t="s">
        <v>1187</v>
      </c>
      <c r="I38" s="98">
        <v>0</v>
      </c>
      <c r="J38" s="98">
        <v>155</v>
      </c>
      <c r="K38" s="94" t="e">
        <f>VLOOKUP(B38,'Internal Commitment'!#REF!,2,FALSE)</f>
        <v>#REF!</v>
      </c>
    </row>
    <row r="39" spans="1:11">
      <c r="A39" s="98" t="s">
        <v>1158</v>
      </c>
      <c r="B39" s="98" t="s">
        <v>284</v>
      </c>
      <c r="C39" s="98" t="s">
        <v>222</v>
      </c>
      <c r="D39" s="98" t="s">
        <v>1168</v>
      </c>
      <c r="E39" s="98">
        <v>243</v>
      </c>
      <c r="F39" s="98">
        <v>630</v>
      </c>
      <c r="G39" s="98">
        <v>333</v>
      </c>
      <c r="H39" s="98" t="s">
        <v>1189</v>
      </c>
      <c r="I39" s="98">
        <v>0</v>
      </c>
      <c r="J39" s="98">
        <v>333</v>
      </c>
      <c r="K39" s="94" t="e">
        <f>VLOOKUP(B39,'Internal Commitment'!#REF!,2,FALSE)</f>
        <v>#REF!</v>
      </c>
    </row>
    <row r="40" spans="1:11">
      <c r="A40" s="98" t="s">
        <v>1158</v>
      </c>
      <c r="B40" s="98" t="s">
        <v>285</v>
      </c>
      <c r="C40" s="98" t="s">
        <v>222</v>
      </c>
      <c r="D40" s="98" t="s">
        <v>1169</v>
      </c>
      <c r="E40" s="98">
        <v>739</v>
      </c>
      <c r="F40" s="98">
        <v>1763</v>
      </c>
      <c r="G40" s="98">
        <v>818</v>
      </c>
      <c r="H40" s="98" t="s">
        <v>1191</v>
      </c>
      <c r="I40" s="98">
        <v>0</v>
      </c>
      <c r="J40" s="98">
        <v>818</v>
      </c>
      <c r="K40" s="94" t="e">
        <f>VLOOKUP(B40,'Internal Commitment'!#REF!,2,FALSE)</f>
        <v>#REF!</v>
      </c>
    </row>
    <row r="41" spans="1:11">
      <c r="A41" s="98" t="s">
        <v>1158</v>
      </c>
      <c r="B41" s="98" t="s">
        <v>286</v>
      </c>
      <c r="C41" s="98" t="s">
        <v>222</v>
      </c>
      <c r="D41" s="98" t="s">
        <v>1170</v>
      </c>
      <c r="E41" s="98">
        <v>542</v>
      </c>
      <c r="F41" s="98">
        <v>1021</v>
      </c>
      <c r="G41" s="98">
        <v>441</v>
      </c>
      <c r="H41" s="98" t="s">
        <v>1192</v>
      </c>
      <c r="I41" s="98">
        <v>0</v>
      </c>
      <c r="J41" s="98">
        <v>441</v>
      </c>
      <c r="K41" s="94" t="e">
        <f>VLOOKUP(B41,'Internal Commitment'!#REF!,2,FALSE)</f>
        <v>#REF!</v>
      </c>
    </row>
    <row r="42" spans="1:11">
      <c r="A42" s="98" t="s">
        <v>1158</v>
      </c>
      <c r="B42" s="98" t="s">
        <v>287</v>
      </c>
      <c r="C42" s="98" t="s">
        <v>222</v>
      </c>
      <c r="D42" s="98" t="s">
        <v>1165</v>
      </c>
      <c r="E42" s="98">
        <v>34</v>
      </c>
      <c r="F42" s="98">
        <v>160</v>
      </c>
      <c r="G42" s="98">
        <v>105</v>
      </c>
      <c r="H42" s="98" t="s">
        <v>1193</v>
      </c>
      <c r="I42" s="98">
        <v>0</v>
      </c>
      <c r="J42" s="98">
        <v>105</v>
      </c>
      <c r="K42" s="94" t="e">
        <f>VLOOKUP(B42,'Internal Commitment'!#REF!,2,FALSE)</f>
        <v>#REF!</v>
      </c>
    </row>
    <row r="43" spans="1:11">
      <c r="A43" s="98" t="s">
        <v>1158</v>
      </c>
      <c r="B43" s="98" t="s">
        <v>294</v>
      </c>
      <c r="C43" s="98" t="s">
        <v>293</v>
      </c>
      <c r="D43" s="98" t="s">
        <v>1159</v>
      </c>
      <c r="E43" s="98">
        <v>111</v>
      </c>
      <c r="F43" s="98">
        <v>281</v>
      </c>
      <c r="G43" s="98">
        <v>102</v>
      </c>
      <c r="H43" s="98" t="s">
        <v>1187</v>
      </c>
      <c r="I43" s="98">
        <v>0</v>
      </c>
      <c r="J43" s="98">
        <v>102</v>
      </c>
      <c r="K43" s="94" t="e">
        <f>VLOOKUP(B43,'Internal Commitment'!#REF!,2,FALSE)</f>
        <v>#REF!</v>
      </c>
    </row>
    <row r="44" spans="1:11">
      <c r="A44" s="98" t="s">
        <v>1158</v>
      </c>
      <c r="B44" s="98" t="s">
        <v>295</v>
      </c>
      <c r="C44" s="98" t="s">
        <v>293</v>
      </c>
      <c r="D44" s="98" t="s">
        <v>1161</v>
      </c>
      <c r="E44" s="98">
        <v>284</v>
      </c>
      <c r="F44" s="98">
        <v>353</v>
      </c>
      <c r="G44" s="98">
        <v>41</v>
      </c>
      <c r="H44" s="98" t="s">
        <v>1189</v>
      </c>
      <c r="I44" s="98">
        <v>0</v>
      </c>
      <c r="J44" s="98">
        <v>41</v>
      </c>
      <c r="K44" s="94" t="e">
        <f>VLOOKUP(B44,'Internal Commitment'!#REF!,2,FALSE)</f>
        <v>#REF!</v>
      </c>
    </row>
    <row r="45" spans="1:11">
      <c r="A45" s="98" t="s">
        <v>1158</v>
      </c>
      <c r="B45" s="98" t="s">
        <v>296</v>
      </c>
      <c r="C45" s="98" t="s">
        <v>293</v>
      </c>
      <c r="D45" s="98" t="s">
        <v>1163</v>
      </c>
      <c r="E45" s="98">
        <v>526</v>
      </c>
      <c r="F45" s="98">
        <v>1028</v>
      </c>
      <c r="G45" s="98">
        <v>444</v>
      </c>
      <c r="H45" s="98" t="s">
        <v>1191</v>
      </c>
      <c r="I45" s="98">
        <v>0</v>
      </c>
      <c r="J45" s="98">
        <v>444</v>
      </c>
      <c r="K45" s="94" t="e">
        <f>VLOOKUP(B45,'Internal Commitment'!#REF!,2,FALSE)</f>
        <v>#REF!</v>
      </c>
    </row>
    <row r="46" spans="1:11">
      <c r="A46" s="98" t="s">
        <v>1158</v>
      </c>
      <c r="B46" s="98" t="s">
        <v>297</v>
      </c>
      <c r="C46" s="98" t="s">
        <v>293</v>
      </c>
      <c r="D46" s="98" t="s">
        <v>1164</v>
      </c>
      <c r="E46" s="98">
        <v>105</v>
      </c>
      <c r="F46" s="98">
        <v>744</v>
      </c>
      <c r="G46" s="98">
        <v>488</v>
      </c>
      <c r="H46" s="98" t="s">
        <v>1192</v>
      </c>
      <c r="I46" s="98">
        <v>0</v>
      </c>
      <c r="J46" s="98">
        <v>488</v>
      </c>
      <c r="K46" s="94" t="e">
        <f>VLOOKUP(B46,'Internal Commitment'!#REF!,2,FALSE)</f>
        <v>#REF!</v>
      </c>
    </row>
    <row r="47" spans="1:11">
      <c r="A47" s="98" t="s">
        <v>1158</v>
      </c>
      <c r="B47" s="98" t="s">
        <v>298</v>
      </c>
      <c r="C47" s="98" t="s">
        <v>293</v>
      </c>
      <c r="D47" s="98" t="s">
        <v>1165</v>
      </c>
      <c r="E47" s="98">
        <v>33</v>
      </c>
      <c r="F47" s="98">
        <v>285</v>
      </c>
      <c r="G47" s="98">
        <v>184</v>
      </c>
      <c r="H47" s="98" t="s">
        <v>1193</v>
      </c>
      <c r="I47" s="98">
        <v>0</v>
      </c>
      <c r="J47" s="98">
        <v>184</v>
      </c>
      <c r="K47" s="94" t="e">
        <f>VLOOKUP(B47,'Internal Commitment'!#REF!,2,FALSE)</f>
        <v>#REF!</v>
      </c>
    </row>
    <row r="48" spans="1:11">
      <c r="A48" s="98" t="s">
        <v>1158</v>
      </c>
      <c r="B48" s="98" t="s">
        <v>320</v>
      </c>
      <c r="C48" s="98" t="s">
        <v>319</v>
      </c>
      <c r="D48" s="98" t="s">
        <v>1171</v>
      </c>
      <c r="E48" s="98">
        <v>299</v>
      </c>
      <c r="F48" s="98">
        <v>591</v>
      </c>
      <c r="G48" s="98">
        <v>222</v>
      </c>
      <c r="H48" s="98" t="s">
        <v>1187</v>
      </c>
      <c r="I48" s="98">
        <v>0</v>
      </c>
      <c r="J48" s="98">
        <v>222</v>
      </c>
      <c r="K48" s="94" t="e">
        <f>VLOOKUP(B48,'Internal Commitment'!#REF!,2,FALSE)</f>
        <v>#REF!</v>
      </c>
    </row>
    <row r="49" spans="1:11">
      <c r="A49" s="98" t="s">
        <v>1158</v>
      </c>
      <c r="B49" s="98" t="s">
        <v>322</v>
      </c>
      <c r="C49" s="98" t="s">
        <v>319</v>
      </c>
      <c r="D49" s="98" t="s">
        <v>309</v>
      </c>
      <c r="E49" s="98">
        <v>364</v>
      </c>
      <c r="F49" s="98">
        <v>283</v>
      </c>
      <c r="G49" s="98">
        <v>33</v>
      </c>
      <c r="H49" s="98" t="s">
        <v>1190</v>
      </c>
      <c r="I49" s="98">
        <v>0</v>
      </c>
      <c r="J49" s="98">
        <v>33</v>
      </c>
      <c r="K49" s="94" t="e">
        <f>VLOOKUP(B49,'Internal Commitment'!#REF!,2,FALSE)</f>
        <v>#REF!</v>
      </c>
    </row>
    <row r="50" spans="1:11">
      <c r="A50" s="98" t="s">
        <v>1158</v>
      </c>
      <c r="B50" s="98" t="s">
        <v>324</v>
      </c>
      <c r="C50" s="98" t="s">
        <v>319</v>
      </c>
      <c r="D50" s="98" t="s">
        <v>148</v>
      </c>
      <c r="E50" s="98">
        <v>594</v>
      </c>
      <c r="F50" s="98">
        <v>309</v>
      </c>
      <c r="G50" s="98">
        <v>33</v>
      </c>
      <c r="H50" s="98" t="s">
        <v>1189</v>
      </c>
      <c r="I50" s="98">
        <v>0</v>
      </c>
      <c r="J50" s="98">
        <v>33</v>
      </c>
      <c r="K50" s="94" t="e">
        <f>VLOOKUP(B50,'Internal Commitment'!#REF!,2,FALSE)</f>
        <v>#REF!</v>
      </c>
    </row>
    <row r="51" spans="1:11">
      <c r="A51" s="98" t="s">
        <v>1158</v>
      </c>
      <c r="B51" s="98" t="s">
        <v>326</v>
      </c>
      <c r="C51" s="98" t="s">
        <v>319</v>
      </c>
      <c r="D51" s="98" t="s">
        <v>149</v>
      </c>
      <c r="E51" s="98">
        <v>3</v>
      </c>
      <c r="F51" s="98">
        <v>986</v>
      </c>
      <c r="G51" s="98">
        <v>662</v>
      </c>
      <c r="H51" s="98" t="s">
        <v>1191</v>
      </c>
      <c r="I51" s="98">
        <v>0</v>
      </c>
      <c r="J51" s="98">
        <v>662</v>
      </c>
      <c r="K51" s="94" t="e">
        <f>VLOOKUP(B51,'Internal Commitment'!#REF!,2,FALSE)</f>
        <v>#REF!</v>
      </c>
    </row>
    <row r="52" spans="1:11">
      <c r="A52" s="98" t="s">
        <v>1158</v>
      </c>
      <c r="B52" s="98" t="s">
        <v>328</v>
      </c>
      <c r="C52" s="98" t="s">
        <v>319</v>
      </c>
      <c r="D52" s="98" t="s">
        <v>150</v>
      </c>
      <c r="E52" s="98">
        <v>141</v>
      </c>
      <c r="F52" s="98">
        <v>448</v>
      </c>
      <c r="G52" s="98">
        <v>233</v>
      </c>
      <c r="H52" s="98" t="s">
        <v>1192</v>
      </c>
      <c r="I52" s="98">
        <v>0</v>
      </c>
      <c r="J52" s="98">
        <v>233</v>
      </c>
      <c r="K52" s="94" t="e">
        <f>VLOOKUP(B52,'Internal Commitment'!#REF!,2,FALSE)</f>
        <v>#REF!</v>
      </c>
    </row>
    <row r="53" spans="1:11">
      <c r="A53" s="98" t="s">
        <v>1158</v>
      </c>
      <c r="B53" s="98" t="s">
        <v>331</v>
      </c>
      <c r="C53" s="98" t="s">
        <v>234</v>
      </c>
      <c r="D53" s="98" t="s">
        <v>1171</v>
      </c>
      <c r="E53" s="98">
        <v>238</v>
      </c>
      <c r="F53" s="98">
        <v>753</v>
      </c>
      <c r="G53" s="98">
        <v>440</v>
      </c>
      <c r="H53" s="98" t="s">
        <v>1187</v>
      </c>
      <c r="I53" s="98">
        <v>0</v>
      </c>
      <c r="J53" s="98">
        <v>440</v>
      </c>
      <c r="K53" s="94" t="e">
        <f>VLOOKUP(B53,'Internal Commitment'!#REF!,2,FALSE)</f>
        <v>#REF!</v>
      </c>
    </row>
    <row r="54" spans="1:11">
      <c r="A54" s="98" t="s">
        <v>1158</v>
      </c>
      <c r="B54" s="98" t="s">
        <v>333</v>
      </c>
      <c r="C54" s="98" t="s">
        <v>234</v>
      </c>
      <c r="D54" s="98" t="s">
        <v>309</v>
      </c>
      <c r="E54" s="98">
        <v>4</v>
      </c>
      <c r="F54" s="98">
        <v>955</v>
      </c>
      <c r="G54" s="98">
        <v>735</v>
      </c>
      <c r="H54" s="98" t="s">
        <v>1190</v>
      </c>
      <c r="I54" s="98">
        <v>0</v>
      </c>
      <c r="J54" s="98">
        <v>735</v>
      </c>
      <c r="K54" s="94" t="e">
        <f>VLOOKUP(B54,'Internal Commitment'!#REF!,2,FALSE)</f>
        <v>#REF!</v>
      </c>
    </row>
    <row r="55" spans="1:11">
      <c r="A55" s="98" t="s">
        <v>1158</v>
      </c>
      <c r="B55" s="98" t="s">
        <v>335</v>
      </c>
      <c r="C55" s="98" t="s">
        <v>234</v>
      </c>
      <c r="D55" s="98" t="s">
        <v>148</v>
      </c>
      <c r="E55" s="98">
        <v>514</v>
      </c>
      <c r="F55" s="98">
        <v>271</v>
      </c>
      <c r="G55" s="98">
        <v>25</v>
      </c>
      <c r="H55" s="98" t="s">
        <v>1189</v>
      </c>
      <c r="I55" s="98">
        <v>0</v>
      </c>
      <c r="J55" s="98">
        <v>25</v>
      </c>
      <c r="K55" s="94" t="e">
        <f>VLOOKUP(B55,'Internal Commitment'!#REF!,2,FALSE)</f>
        <v>#REF!</v>
      </c>
    </row>
    <row r="56" spans="1:11">
      <c r="A56" s="98" t="s">
        <v>1158</v>
      </c>
      <c r="B56" s="98" t="s">
        <v>337</v>
      </c>
      <c r="C56" s="98" t="s">
        <v>234</v>
      </c>
      <c r="D56" s="98" t="s">
        <v>149</v>
      </c>
      <c r="E56" s="98">
        <v>230</v>
      </c>
      <c r="F56" s="98">
        <v>567</v>
      </c>
      <c r="G56" s="98">
        <v>299</v>
      </c>
      <c r="H56" s="98" t="s">
        <v>1191</v>
      </c>
      <c r="I56" s="98">
        <v>0</v>
      </c>
      <c r="J56" s="98">
        <v>299</v>
      </c>
      <c r="K56" s="94" t="e">
        <f>VLOOKUP(B56,'Internal Commitment'!#REF!,2,FALSE)</f>
        <v>#REF!</v>
      </c>
    </row>
    <row r="57" spans="1:11">
      <c r="A57" s="98" t="s">
        <v>1158</v>
      </c>
      <c r="B57" s="98" t="s">
        <v>339</v>
      </c>
      <c r="C57" s="98" t="s">
        <v>234</v>
      </c>
      <c r="D57" s="98" t="s">
        <v>150</v>
      </c>
      <c r="E57" s="98">
        <v>136</v>
      </c>
      <c r="F57" s="98">
        <v>504</v>
      </c>
      <c r="G57" s="98">
        <v>318</v>
      </c>
      <c r="H57" s="98" t="s">
        <v>1192</v>
      </c>
      <c r="I57" s="98">
        <v>0</v>
      </c>
      <c r="J57" s="98">
        <v>318</v>
      </c>
      <c r="K57" s="94" t="e">
        <f>VLOOKUP(B57,'Internal Commitment'!#REF!,2,FALSE)</f>
        <v>#REF!</v>
      </c>
    </row>
    <row r="58" spans="1:11">
      <c r="A58" s="98" t="s">
        <v>1158</v>
      </c>
      <c r="B58" s="98" t="s">
        <v>343</v>
      </c>
      <c r="C58" s="98" t="s">
        <v>342</v>
      </c>
      <c r="D58" s="98" t="s">
        <v>1171</v>
      </c>
      <c r="E58" s="98">
        <v>224</v>
      </c>
      <c r="F58" s="98">
        <v>758</v>
      </c>
      <c r="G58" s="98">
        <v>586</v>
      </c>
      <c r="H58" s="98" t="s">
        <v>1187</v>
      </c>
      <c r="I58" s="98">
        <v>0</v>
      </c>
      <c r="J58" s="98">
        <v>586</v>
      </c>
      <c r="K58" s="94" t="e">
        <f>VLOOKUP(B58,'Internal Commitment'!#REF!,2,FALSE)</f>
        <v>#REF!</v>
      </c>
    </row>
    <row r="59" spans="1:11">
      <c r="A59" s="98" t="s">
        <v>1158</v>
      </c>
      <c r="B59" s="98" t="s">
        <v>345</v>
      </c>
      <c r="C59" s="98" t="s">
        <v>342</v>
      </c>
      <c r="D59" s="98" t="s">
        <v>309</v>
      </c>
      <c r="E59" s="98">
        <v>185</v>
      </c>
      <c r="F59" s="98">
        <v>569</v>
      </c>
      <c r="G59" s="98">
        <v>345</v>
      </c>
      <c r="H59" s="98" t="s">
        <v>1190</v>
      </c>
      <c r="I59" s="98">
        <v>0</v>
      </c>
      <c r="J59" s="98">
        <v>345</v>
      </c>
      <c r="K59" s="94" t="e">
        <f>VLOOKUP(B59,'Internal Commitment'!#REF!,2,FALSE)</f>
        <v>#REF!</v>
      </c>
    </row>
    <row r="60" spans="1:11">
      <c r="A60" s="98" t="s">
        <v>1158</v>
      </c>
      <c r="B60" s="98" t="s">
        <v>347</v>
      </c>
      <c r="C60" s="98" t="s">
        <v>342</v>
      </c>
      <c r="D60" s="98" t="s">
        <v>148</v>
      </c>
      <c r="E60" s="98">
        <v>276</v>
      </c>
      <c r="F60" s="98">
        <v>318</v>
      </c>
      <c r="G60" s="98">
        <v>22</v>
      </c>
      <c r="H60" s="98" t="s">
        <v>1189</v>
      </c>
      <c r="I60" s="98">
        <v>0</v>
      </c>
      <c r="J60" s="98">
        <v>22</v>
      </c>
      <c r="K60" s="94" t="e">
        <f>VLOOKUP(B60,'Internal Commitment'!#REF!,2,FALSE)</f>
        <v>#REF!</v>
      </c>
    </row>
    <row r="61" spans="1:11">
      <c r="A61" s="98" t="s">
        <v>1158</v>
      </c>
      <c r="B61" s="98" t="s">
        <v>349</v>
      </c>
      <c r="C61" s="98" t="s">
        <v>342</v>
      </c>
      <c r="D61" s="98" t="s">
        <v>1173</v>
      </c>
      <c r="E61" s="98">
        <v>417</v>
      </c>
      <c r="F61" s="98">
        <v>749</v>
      </c>
      <c r="G61" s="98">
        <v>286</v>
      </c>
      <c r="H61" s="98" t="s">
        <v>1191</v>
      </c>
      <c r="I61" s="98">
        <v>0</v>
      </c>
      <c r="J61" s="98">
        <v>286</v>
      </c>
      <c r="K61" s="94" t="e">
        <f>VLOOKUP(B61,'Internal Commitment'!#REF!,2,FALSE)</f>
        <v>#REF!</v>
      </c>
    </row>
    <row r="62" spans="1:11">
      <c r="A62" s="98" t="s">
        <v>1158</v>
      </c>
      <c r="B62" s="98" t="s">
        <v>355</v>
      </c>
      <c r="C62" s="98" t="s">
        <v>354</v>
      </c>
      <c r="D62" s="98" t="s">
        <v>1171</v>
      </c>
      <c r="E62" s="98">
        <v>680</v>
      </c>
      <c r="F62" s="98">
        <v>1049</v>
      </c>
      <c r="G62" s="98">
        <v>375</v>
      </c>
      <c r="H62" s="98" t="s">
        <v>1187</v>
      </c>
      <c r="I62" s="98">
        <v>0</v>
      </c>
      <c r="J62" s="98">
        <v>375</v>
      </c>
      <c r="K62" s="94" t="e">
        <f>VLOOKUP(B62,'Internal Commitment'!#REF!,2,FALSE)</f>
        <v>#REF!</v>
      </c>
    </row>
    <row r="63" spans="1:11">
      <c r="A63" s="98" t="s">
        <v>1158</v>
      </c>
      <c r="B63" s="98" t="s">
        <v>357</v>
      </c>
      <c r="C63" s="98" t="s">
        <v>354</v>
      </c>
      <c r="D63" s="98" t="s">
        <v>309</v>
      </c>
      <c r="E63" s="98">
        <v>253</v>
      </c>
      <c r="F63" s="98">
        <v>441</v>
      </c>
      <c r="G63" s="98">
        <v>225</v>
      </c>
      <c r="H63" s="98" t="s">
        <v>1190</v>
      </c>
      <c r="I63" s="98">
        <v>0</v>
      </c>
      <c r="J63" s="98">
        <v>225</v>
      </c>
      <c r="K63" s="94" t="e">
        <f>VLOOKUP(B63,'Internal Commitment'!#REF!,2,FALSE)</f>
        <v>#REF!</v>
      </c>
    </row>
    <row r="64" spans="1:11">
      <c r="A64" s="98" t="s">
        <v>1158</v>
      </c>
      <c r="B64" s="98" t="s">
        <v>359</v>
      </c>
      <c r="C64" s="98" t="s">
        <v>354</v>
      </c>
      <c r="D64" s="98" t="s">
        <v>148</v>
      </c>
      <c r="E64" s="98">
        <v>522</v>
      </c>
      <c r="F64" s="98">
        <v>732</v>
      </c>
      <c r="G64" s="98">
        <v>254</v>
      </c>
      <c r="H64" s="98" t="s">
        <v>1189</v>
      </c>
      <c r="I64" s="98">
        <v>0</v>
      </c>
      <c r="J64" s="98">
        <v>254</v>
      </c>
      <c r="K64" s="94" t="e">
        <f>VLOOKUP(B64,'Internal Commitment'!#REF!,2,FALSE)</f>
        <v>#REF!</v>
      </c>
    </row>
    <row r="65" spans="1:11">
      <c r="A65" s="98" t="s">
        <v>1158</v>
      </c>
      <c r="B65" s="98" t="s">
        <v>361</v>
      </c>
      <c r="C65" s="98" t="s">
        <v>354</v>
      </c>
      <c r="D65" s="98" t="s">
        <v>149</v>
      </c>
      <c r="E65" s="98">
        <v>291</v>
      </c>
      <c r="F65" s="98">
        <v>1129</v>
      </c>
      <c r="G65" s="98">
        <v>777</v>
      </c>
      <c r="H65" s="98" t="s">
        <v>1191</v>
      </c>
      <c r="I65" s="98">
        <v>0</v>
      </c>
      <c r="J65" s="98">
        <v>777</v>
      </c>
      <c r="K65" s="94" t="e">
        <f>VLOOKUP(B65,'Internal Commitment'!#REF!,2,FALSE)</f>
        <v>#REF!</v>
      </c>
    </row>
    <row r="66" spans="1:11">
      <c r="A66" s="98" t="s">
        <v>1158</v>
      </c>
      <c r="B66" s="98" t="s">
        <v>223</v>
      </c>
      <c r="C66" s="98" t="s">
        <v>222</v>
      </c>
      <c r="D66" s="98" t="s">
        <v>1159</v>
      </c>
      <c r="E66" s="98">
        <v>420</v>
      </c>
      <c r="F66" s="98">
        <v>537</v>
      </c>
      <c r="G66" s="98">
        <v>101</v>
      </c>
      <c r="H66" s="98" t="s">
        <v>1187</v>
      </c>
      <c r="I66" s="98">
        <v>0</v>
      </c>
      <c r="J66" s="98">
        <v>101</v>
      </c>
      <c r="K66" s="94" t="e">
        <f>VLOOKUP(B66,'Internal Commitment'!#REF!,2,FALSE)</f>
        <v>#REF!</v>
      </c>
    </row>
    <row r="67" spans="1:11">
      <c r="A67" s="98" t="s">
        <v>1158</v>
      </c>
      <c r="B67" s="98" t="s">
        <v>224</v>
      </c>
      <c r="C67" s="98" t="s">
        <v>222</v>
      </c>
      <c r="D67" s="98" t="s">
        <v>1161</v>
      </c>
      <c r="E67" s="98">
        <v>437</v>
      </c>
      <c r="F67" s="98">
        <v>871</v>
      </c>
      <c r="G67" s="98">
        <v>382</v>
      </c>
      <c r="H67" s="98" t="s">
        <v>1189</v>
      </c>
      <c r="I67" s="98">
        <v>0</v>
      </c>
      <c r="J67" s="98">
        <v>382</v>
      </c>
      <c r="K67" s="94" t="e">
        <f>VLOOKUP(B67,'Internal Commitment'!#REF!,2,FALSE)</f>
        <v>#REF!</v>
      </c>
    </row>
    <row r="68" spans="1:11">
      <c r="A68" s="98" t="s">
        <v>1158</v>
      </c>
      <c r="B68" s="98" t="s">
        <v>225</v>
      </c>
      <c r="C68" s="98" t="s">
        <v>222</v>
      </c>
      <c r="D68" s="98" t="s">
        <v>1163</v>
      </c>
      <c r="E68" s="98">
        <v>293</v>
      </c>
      <c r="F68" s="98">
        <v>1485</v>
      </c>
      <c r="G68" s="98">
        <v>896</v>
      </c>
      <c r="H68" s="98" t="s">
        <v>1191</v>
      </c>
      <c r="I68" s="98">
        <v>0</v>
      </c>
      <c r="J68" s="98">
        <v>896</v>
      </c>
      <c r="K68" s="94" t="e">
        <f>VLOOKUP(B68,'Internal Commitment'!#REF!,2,FALSE)</f>
        <v>#REF!</v>
      </c>
    </row>
    <row r="69" spans="1:11">
      <c r="A69" s="98" t="s">
        <v>1158</v>
      </c>
      <c r="B69" s="98" t="s">
        <v>226</v>
      </c>
      <c r="C69" s="98" t="s">
        <v>222</v>
      </c>
      <c r="D69" s="98" t="s">
        <v>1164</v>
      </c>
      <c r="E69" s="98">
        <v>2</v>
      </c>
      <c r="F69" s="98">
        <v>1328</v>
      </c>
      <c r="G69" s="98">
        <v>875</v>
      </c>
      <c r="H69" s="98" t="s">
        <v>1192</v>
      </c>
      <c r="I69" s="98">
        <v>0</v>
      </c>
      <c r="J69" s="98">
        <v>875</v>
      </c>
      <c r="K69" s="94" t="e">
        <f>VLOOKUP(B69,'Internal Commitment'!#REF!,2,FALSE)</f>
        <v>#REF!</v>
      </c>
    </row>
    <row r="70" spans="1:11">
      <c r="A70" s="98" t="s">
        <v>1158</v>
      </c>
      <c r="B70" s="98" t="s">
        <v>227</v>
      </c>
      <c r="C70" s="98" t="s">
        <v>222</v>
      </c>
      <c r="D70" s="98" t="s">
        <v>1165</v>
      </c>
      <c r="E70" s="98">
        <v>86</v>
      </c>
      <c r="F70" s="98">
        <v>132</v>
      </c>
      <c r="G70" s="98">
        <v>39</v>
      </c>
      <c r="H70" s="98" t="s">
        <v>1193</v>
      </c>
      <c r="I70" s="98">
        <v>0</v>
      </c>
      <c r="J70" s="98">
        <v>39</v>
      </c>
      <c r="K70" s="94" t="e">
        <f>VLOOKUP(B70,'Internal Commitment'!#REF!,2,FALSE)</f>
        <v>#REF!</v>
      </c>
    </row>
    <row r="71" spans="1:11">
      <c r="A71" s="98" t="s">
        <v>1158</v>
      </c>
      <c r="B71" s="98" t="s">
        <v>288</v>
      </c>
      <c r="C71" s="98" t="s">
        <v>215</v>
      </c>
      <c r="D71" s="98" t="s">
        <v>1159</v>
      </c>
      <c r="E71" s="98">
        <v>434</v>
      </c>
      <c r="F71" s="98">
        <v>545</v>
      </c>
      <c r="G71" s="98">
        <v>39</v>
      </c>
      <c r="H71" s="98" t="s">
        <v>1187</v>
      </c>
      <c r="I71" s="98">
        <v>0</v>
      </c>
      <c r="J71" s="98">
        <v>39</v>
      </c>
      <c r="K71" s="94" t="e">
        <f>VLOOKUP(B71,'Internal Commitment'!#REF!,2,FALSE)</f>
        <v>#REF!</v>
      </c>
    </row>
    <row r="72" spans="1:11">
      <c r="A72" s="98" t="s">
        <v>1158</v>
      </c>
      <c r="B72" s="98" t="s">
        <v>289</v>
      </c>
      <c r="C72" s="98" t="s">
        <v>215</v>
      </c>
      <c r="D72" s="98" t="s">
        <v>1161</v>
      </c>
      <c r="E72" s="98">
        <v>597</v>
      </c>
      <c r="F72" s="98">
        <v>1076</v>
      </c>
      <c r="G72" s="98">
        <v>388</v>
      </c>
      <c r="H72" s="98" t="s">
        <v>1189</v>
      </c>
      <c r="I72" s="98">
        <v>0</v>
      </c>
      <c r="J72" s="98">
        <v>388</v>
      </c>
      <c r="K72" s="94" t="e">
        <f>VLOOKUP(B72,'Internal Commitment'!#REF!,2,FALSE)</f>
        <v>#REF!</v>
      </c>
    </row>
    <row r="73" spans="1:11">
      <c r="A73" s="98" t="s">
        <v>1158</v>
      </c>
      <c r="B73" s="98" t="s">
        <v>290</v>
      </c>
      <c r="C73" s="98" t="s">
        <v>215</v>
      </c>
      <c r="D73" s="98" t="s">
        <v>1163</v>
      </c>
      <c r="E73" s="98">
        <v>462</v>
      </c>
      <c r="F73" s="98">
        <v>4117</v>
      </c>
      <c r="G73" s="98">
        <v>2801</v>
      </c>
      <c r="H73" s="98" t="s">
        <v>1191</v>
      </c>
      <c r="I73" s="98">
        <v>0</v>
      </c>
      <c r="J73" s="98">
        <v>2801</v>
      </c>
      <c r="K73" s="94" t="e">
        <f>VLOOKUP(B73,'Internal Commitment'!#REF!,2,FALSE)</f>
        <v>#REF!</v>
      </c>
    </row>
    <row r="74" spans="1:11">
      <c r="A74" s="98" t="s">
        <v>1158</v>
      </c>
      <c r="B74" s="98" t="s">
        <v>291</v>
      </c>
      <c r="C74" s="98" t="s">
        <v>215</v>
      </c>
      <c r="D74" s="98" t="s">
        <v>1164</v>
      </c>
      <c r="E74" s="98">
        <v>869</v>
      </c>
      <c r="F74" s="98">
        <v>1035</v>
      </c>
      <c r="G74" s="98">
        <v>161</v>
      </c>
      <c r="H74" s="98" t="s">
        <v>1192</v>
      </c>
      <c r="I74" s="98">
        <v>0</v>
      </c>
      <c r="J74" s="98">
        <v>161</v>
      </c>
      <c r="K74" s="94" t="e">
        <f>VLOOKUP(B74,'Internal Commitment'!#REF!,2,FALSE)</f>
        <v>#REF!</v>
      </c>
    </row>
    <row r="75" spans="1:11">
      <c r="A75" s="98" t="s">
        <v>1158</v>
      </c>
      <c r="B75" s="98" t="s">
        <v>292</v>
      </c>
      <c r="C75" s="98" t="s">
        <v>215</v>
      </c>
      <c r="D75" s="98" t="s">
        <v>1165</v>
      </c>
      <c r="E75" s="98">
        <v>99</v>
      </c>
      <c r="F75" s="98">
        <v>294</v>
      </c>
      <c r="G75" s="98">
        <v>169</v>
      </c>
      <c r="H75" s="98" t="s">
        <v>1193</v>
      </c>
      <c r="I75" s="98">
        <v>0</v>
      </c>
      <c r="J75" s="98">
        <v>169</v>
      </c>
      <c r="K75" s="94" t="e">
        <f>VLOOKUP(B75,'Internal Commitment'!#REF!,2,FALSE)</f>
        <v>#REF!</v>
      </c>
    </row>
    <row r="76" spans="1:11">
      <c r="A76" s="98" t="s">
        <v>1158</v>
      </c>
      <c r="B76" s="98" t="s">
        <v>246</v>
      </c>
      <c r="C76" s="98" t="s">
        <v>215</v>
      </c>
      <c r="D76" s="98" t="s">
        <v>1159</v>
      </c>
      <c r="E76" s="98">
        <v>351</v>
      </c>
      <c r="F76" s="98">
        <v>929</v>
      </c>
      <c r="G76" s="98">
        <v>436</v>
      </c>
      <c r="H76" s="98" t="s">
        <v>1187</v>
      </c>
      <c r="I76" s="98">
        <v>0</v>
      </c>
      <c r="J76" s="98">
        <v>436</v>
      </c>
      <c r="K76" s="94" t="e">
        <f>VLOOKUP(B76,'Internal Commitment'!#REF!,2,FALSE)</f>
        <v>#REF!</v>
      </c>
    </row>
    <row r="77" spans="1:11">
      <c r="A77" s="98" t="s">
        <v>1158</v>
      </c>
      <c r="B77" s="98" t="s">
        <v>247</v>
      </c>
      <c r="C77" s="98" t="s">
        <v>215</v>
      </c>
      <c r="D77" s="98" t="s">
        <v>1161</v>
      </c>
      <c r="E77" s="98">
        <v>521</v>
      </c>
      <c r="F77" s="98">
        <v>534</v>
      </c>
      <c r="G77" s="98">
        <v>29</v>
      </c>
      <c r="H77" s="98" t="s">
        <v>1189</v>
      </c>
      <c r="I77" s="98">
        <v>0</v>
      </c>
      <c r="J77" s="98">
        <v>29</v>
      </c>
      <c r="K77" s="94" t="e">
        <f>VLOOKUP(B77,'Internal Commitment'!#REF!,2,FALSE)</f>
        <v>#REF!</v>
      </c>
    </row>
    <row r="78" spans="1:11">
      <c r="A78" s="98" t="s">
        <v>1158</v>
      </c>
      <c r="B78" s="98" t="s">
        <v>248</v>
      </c>
      <c r="C78" s="98" t="s">
        <v>215</v>
      </c>
      <c r="D78" s="98" t="s">
        <v>1163</v>
      </c>
      <c r="E78" s="98">
        <v>659</v>
      </c>
      <c r="F78" s="98">
        <v>881</v>
      </c>
      <c r="G78" s="98">
        <v>153</v>
      </c>
      <c r="H78" s="98" t="s">
        <v>1191</v>
      </c>
      <c r="I78" s="98">
        <v>0</v>
      </c>
      <c r="J78" s="98">
        <v>153</v>
      </c>
      <c r="K78" s="94" t="e">
        <f>VLOOKUP(B78,'Internal Commitment'!#REF!,2,FALSE)</f>
        <v>#REF!</v>
      </c>
    </row>
    <row r="79" spans="1:11">
      <c r="A79" s="98" t="s">
        <v>1158</v>
      </c>
      <c r="B79" s="98" t="s">
        <v>249</v>
      </c>
      <c r="C79" s="98" t="s">
        <v>215</v>
      </c>
      <c r="D79" s="98" t="s">
        <v>1164</v>
      </c>
      <c r="E79" s="98">
        <v>505</v>
      </c>
      <c r="F79" s="98">
        <v>643</v>
      </c>
      <c r="G79" s="98">
        <v>121</v>
      </c>
      <c r="H79" s="98" t="s">
        <v>1192</v>
      </c>
      <c r="I79" s="98">
        <v>0</v>
      </c>
      <c r="J79" s="98">
        <v>121</v>
      </c>
      <c r="K79" s="94" t="e">
        <f>VLOOKUP(B79,'Internal Commitment'!#REF!,2,FALSE)</f>
        <v>#REF!</v>
      </c>
    </row>
    <row r="80" spans="1:11">
      <c r="A80" s="98" t="s">
        <v>1158</v>
      </c>
      <c r="B80" s="98" t="s">
        <v>250</v>
      </c>
      <c r="C80" s="98" t="s">
        <v>215</v>
      </c>
      <c r="D80" s="98" t="s">
        <v>1165</v>
      </c>
      <c r="E80" s="98">
        <v>312</v>
      </c>
      <c r="F80" s="98">
        <v>396</v>
      </c>
      <c r="G80" s="98">
        <v>67</v>
      </c>
      <c r="H80" s="98" t="s">
        <v>1193</v>
      </c>
      <c r="I80" s="98">
        <v>0</v>
      </c>
      <c r="J80" s="98">
        <v>67</v>
      </c>
      <c r="K80" s="94" t="e">
        <f>VLOOKUP(B80,'Internal Commitment'!#REF!,2,FALSE)</f>
        <v>#REF!</v>
      </c>
    </row>
    <row r="81" spans="1:11">
      <c r="A81" s="98" t="s">
        <v>1158</v>
      </c>
      <c r="B81" s="98" t="s">
        <v>216</v>
      </c>
      <c r="C81" s="98" t="s">
        <v>215</v>
      </c>
      <c r="D81" s="98" t="s">
        <v>1159</v>
      </c>
      <c r="E81" s="98">
        <v>168</v>
      </c>
      <c r="F81" s="98">
        <v>426</v>
      </c>
      <c r="G81" s="98">
        <v>145</v>
      </c>
      <c r="H81" s="98" t="s">
        <v>1187</v>
      </c>
      <c r="I81" s="98">
        <v>0</v>
      </c>
      <c r="J81" s="98">
        <v>145</v>
      </c>
      <c r="K81" s="94" t="e">
        <f>VLOOKUP(B81,'Internal Commitment'!#REF!,2,FALSE)</f>
        <v>#REF!</v>
      </c>
    </row>
    <row r="82" spans="1:11">
      <c r="A82" s="98" t="s">
        <v>1158</v>
      </c>
      <c r="B82" s="98" t="s">
        <v>217</v>
      </c>
      <c r="C82" s="98" t="s">
        <v>215</v>
      </c>
      <c r="D82" s="98" t="s">
        <v>1161</v>
      </c>
      <c r="E82" s="98">
        <v>156</v>
      </c>
      <c r="F82" s="98">
        <v>382</v>
      </c>
      <c r="G82" s="98">
        <v>157</v>
      </c>
      <c r="H82" s="98" t="s">
        <v>1189</v>
      </c>
      <c r="I82" s="98">
        <v>0</v>
      </c>
      <c r="J82" s="98">
        <v>157</v>
      </c>
      <c r="K82" s="94" t="e">
        <f>VLOOKUP(B82,'Internal Commitment'!#REF!,2,FALSE)</f>
        <v>#REF!</v>
      </c>
    </row>
    <row r="83" spans="1:11">
      <c r="A83" s="98" t="s">
        <v>1158</v>
      </c>
      <c r="B83" s="98" t="s">
        <v>218</v>
      </c>
      <c r="C83" s="98" t="s">
        <v>215</v>
      </c>
      <c r="D83" s="98" t="s">
        <v>1163</v>
      </c>
      <c r="E83" s="98">
        <v>860</v>
      </c>
      <c r="F83" s="98">
        <v>2523</v>
      </c>
      <c r="G83" s="98">
        <v>1598</v>
      </c>
      <c r="H83" s="98" t="s">
        <v>1191</v>
      </c>
      <c r="I83" s="98">
        <v>0</v>
      </c>
      <c r="J83" s="98">
        <v>1598</v>
      </c>
      <c r="K83" s="94" t="e">
        <f>VLOOKUP(B83,'Internal Commitment'!#REF!,2,FALSE)</f>
        <v>#REF!</v>
      </c>
    </row>
    <row r="84" spans="1:11">
      <c r="A84" s="98" t="s">
        <v>1158</v>
      </c>
      <c r="B84" s="98" t="s">
        <v>219</v>
      </c>
      <c r="C84" s="98" t="s">
        <v>215</v>
      </c>
      <c r="D84" s="98" t="s">
        <v>1164</v>
      </c>
      <c r="E84" s="98">
        <v>853</v>
      </c>
      <c r="F84" s="98">
        <v>878</v>
      </c>
      <c r="G84" s="98">
        <v>69</v>
      </c>
      <c r="H84" s="98" t="s">
        <v>1192</v>
      </c>
      <c r="I84" s="98">
        <v>0</v>
      </c>
      <c r="J84" s="98">
        <v>69</v>
      </c>
      <c r="K84" s="94" t="e">
        <f>VLOOKUP(B84,'Internal Commitment'!#REF!,2,FALSE)</f>
        <v>#REF!</v>
      </c>
    </row>
    <row r="85" spans="1:11">
      <c r="A85" s="98" t="s">
        <v>1158</v>
      </c>
      <c r="B85" s="98" t="s">
        <v>221</v>
      </c>
      <c r="C85" s="98" t="s">
        <v>215</v>
      </c>
      <c r="D85" s="98" t="s">
        <v>1165</v>
      </c>
      <c r="E85" s="98">
        <v>209</v>
      </c>
      <c r="F85" s="98">
        <v>207</v>
      </c>
      <c r="G85" s="98">
        <v>30</v>
      </c>
      <c r="H85" s="98" t="s">
        <v>1193</v>
      </c>
      <c r="I85" s="98">
        <v>0</v>
      </c>
      <c r="J85" s="98">
        <v>30</v>
      </c>
      <c r="K85" s="94" t="e">
        <f>VLOOKUP(B85,'Internal Commitment'!#REF!,2,FALSE)</f>
        <v>#REF!</v>
      </c>
    </row>
    <row r="86" spans="1:11">
      <c r="A86" s="98" t="s">
        <v>1158</v>
      </c>
      <c r="B86" s="98" t="s">
        <v>235</v>
      </c>
      <c r="C86" s="98" t="s">
        <v>234</v>
      </c>
      <c r="D86" s="98" t="s">
        <v>1159</v>
      </c>
      <c r="E86" s="98">
        <v>591</v>
      </c>
      <c r="F86" s="98">
        <v>867</v>
      </c>
      <c r="G86" s="98">
        <v>245</v>
      </c>
      <c r="H86" s="98" t="s">
        <v>1187</v>
      </c>
      <c r="I86" s="98">
        <v>0</v>
      </c>
      <c r="J86" s="98">
        <v>245</v>
      </c>
      <c r="K86" s="94" t="e">
        <f>VLOOKUP(B86,'Internal Commitment'!#REF!,2,FALSE)</f>
        <v>#REF!</v>
      </c>
    </row>
    <row r="87" spans="1:11">
      <c r="A87" s="98" t="s">
        <v>1158</v>
      </c>
      <c r="B87" s="98" t="s">
        <v>236</v>
      </c>
      <c r="C87" s="98" t="s">
        <v>234</v>
      </c>
      <c r="D87" s="98" t="s">
        <v>1161</v>
      </c>
      <c r="E87" s="98">
        <v>733</v>
      </c>
      <c r="F87" s="98">
        <v>632</v>
      </c>
      <c r="G87" s="98">
        <v>44</v>
      </c>
      <c r="H87" s="98" t="s">
        <v>1189</v>
      </c>
      <c r="I87" s="98">
        <v>0</v>
      </c>
      <c r="J87" s="98">
        <v>44</v>
      </c>
      <c r="K87" s="94" t="e">
        <f>VLOOKUP(B87,'Internal Commitment'!#REF!,2,FALSE)</f>
        <v>#REF!</v>
      </c>
    </row>
    <row r="88" spans="1:11">
      <c r="A88" s="98" t="s">
        <v>1158</v>
      </c>
      <c r="B88" s="98" t="s">
        <v>237</v>
      </c>
      <c r="C88" s="98" t="s">
        <v>234</v>
      </c>
      <c r="D88" s="98" t="s">
        <v>1163</v>
      </c>
      <c r="E88" s="98">
        <v>713</v>
      </c>
      <c r="F88" s="98">
        <v>1006</v>
      </c>
      <c r="G88" s="98">
        <v>174</v>
      </c>
      <c r="H88" s="98" t="s">
        <v>1191</v>
      </c>
      <c r="I88" s="98">
        <v>0</v>
      </c>
      <c r="J88" s="98">
        <v>174</v>
      </c>
      <c r="K88" s="94" t="e">
        <f>VLOOKUP(B88,'Internal Commitment'!#REF!,2,FALSE)</f>
        <v>#REF!</v>
      </c>
    </row>
    <row r="89" spans="1:11">
      <c r="A89" s="98" t="s">
        <v>1158</v>
      </c>
      <c r="B89" s="98" t="s">
        <v>238</v>
      </c>
      <c r="C89" s="98" t="s">
        <v>234</v>
      </c>
      <c r="D89" s="98" t="s">
        <v>1164</v>
      </c>
      <c r="E89" s="98">
        <v>185</v>
      </c>
      <c r="F89" s="98">
        <v>414</v>
      </c>
      <c r="G89" s="98">
        <v>252</v>
      </c>
      <c r="H89" s="98" t="s">
        <v>1192</v>
      </c>
      <c r="I89" s="98">
        <v>0</v>
      </c>
      <c r="J89" s="98">
        <v>252</v>
      </c>
      <c r="K89" s="94" t="e">
        <f>VLOOKUP(B89,'Internal Commitment'!#REF!,2,FALSE)</f>
        <v>#REF!</v>
      </c>
    </row>
    <row r="90" spans="1:11">
      <c r="A90" s="98" t="s">
        <v>1158</v>
      </c>
      <c r="B90" s="98" t="s">
        <v>239</v>
      </c>
      <c r="C90" s="98" t="s">
        <v>234</v>
      </c>
      <c r="D90" s="98" t="s">
        <v>1165</v>
      </c>
      <c r="E90" s="98">
        <v>172</v>
      </c>
      <c r="F90" s="98">
        <v>198</v>
      </c>
      <c r="G90" s="98">
        <v>8</v>
      </c>
      <c r="H90" s="98" t="s">
        <v>1193</v>
      </c>
      <c r="I90" s="98">
        <v>0</v>
      </c>
      <c r="J90" s="98">
        <v>8</v>
      </c>
      <c r="K90" s="94" t="e">
        <f>VLOOKUP(B90,'Internal Commitment'!#REF!,2,FALSE)</f>
        <v>#REF!</v>
      </c>
    </row>
    <row r="91" spans="1:11">
      <c r="A91" s="98" t="s">
        <v>1158</v>
      </c>
      <c r="B91" s="98" t="s">
        <v>241</v>
      </c>
      <c r="C91" s="98" t="s">
        <v>234</v>
      </c>
      <c r="D91" s="98" t="s">
        <v>1159</v>
      </c>
      <c r="E91" s="98">
        <v>411</v>
      </c>
      <c r="F91" s="98">
        <v>642</v>
      </c>
      <c r="G91" s="98">
        <v>96</v>
      </c>
      <c r="H91" s="98" t="s">
        <v>1187</v>
      </c>
      <c r="I91" s="98">
        <v>0</v>
      </c>
      <c r="J91" s="98">
        <v>96</v>
      </c>
      <c r="K91" s="94" t="e">
        <f>VLOOKUP(B91,'Internal Commitment'!#REF!,2,FALSE)</f>
        <v>#REF!</v>
      </c>
    </row>
    <row r="92" spans="1:11">
      <c r="A92" s="98" t="s">
        <v>1158</v>
      </c>
      <c r="B92" s="98" t="s">
        <v>242</v>
      </c>
      <c r="C92" s="98" t="s">
        <v>234</v>
      </c>
      <c r="D92" s="98" t="s">
        <v>1161</v>
      </c>
      <c r="E92" s="98">
        <v>547</v>
      </c>
      <c r="F92" s="98">
        <v>577</v>
      </c>
      <c r="G92" s="98">
        <v>36</v>
      </c>
      <c r="H92" s="98" t="s">
        <v>1189</v>
      </c>
      <c r="I92" s="98">
        <v>0</v>
      </c>
      <c r="J92" s="98">
        <v>36</v>
      </c>
      <c r="K92" s="94" t="e">
        <f>VLOOKUP(B92,'Internal Commitment'!#REF!,2,FALSE)</f>
        <v>#REF!</v>
      </c>
    </row>
    <row r="93" spans="1:11">
      <c r="A93" s="98" t="s">
        <v>1158</v>
      </c>
      <c r="B93" s="98" t="s">
        <v>243</v>
      </c>
      <c r="C93" s="98" t="s">
        <v>234</v>
      </c>
      <c r="D93" s="98" t="s">
        <v>1163</v>
      </c>
      <c r="E93" s="98">
        <v>669</v>
      </c>
      <c r="F93" s="98">
        <v>1307</v>
      </c>
      <c r="G93" s="98">
        <v>490</v>
      </c>
      <c r="H93" s="98" t="s">
        <v>1191</v>
      </c>
      <c r="I93" s="98">
        <v>0</v>
      </c>
      <c r="J93" s="98">
        <v>490</v>
      </c>
      <c r="K93" s="94" t="e">
        <f>VLOOKUP(B93,'Internal Commitment'!#REF!,2,FALSE)</f>
        <v>#REF!</v>
      </c>
    </row>
    <row r="94" spans="1:11">
      <c r="A94" s="98" t="s">
        <v>1158</v>
      </c>
      <c r="B94" s="98" t="s">
        <v>244</v>
      </c>
      <c r="C94" s="98" t="s">
        <v>234</v>
      </c>
      <c r="D94" s="98" t="s">
        <v>1164</v>
      </c>
      <c r="E94" s="98">
        <v>395</v>
      </c>
      <c r="F94" s="98">
        <v>446</v>
      </c>
      <c r="G94" s="98">
        <v>22</v>
      </c>
      <c r="H94" s="98" t="s">
        <v>1192</v>
      </c>
      <c r="I94" s="98">
        <v>0</v>
      </c>
      <c r="J94" s="98">
        <v>22</v>
      </c>
      <c r="K94" s="94" t="e">
        <f>VLOOKUP(B94,'Internal Commitment'!#REF!,2,FALSE)</f>
        <v>#REF!</v>
      </c>
    </row>
    <row r="95" spans="1:11">
      <c r="A95" s="98" t="s">
        <v>1158</v>
      </c>
      <c r="B95" s="98" t="s">
        <v>245</v>
      </c>
      <c r="C95" s="98" t="s">
        <v>234</v>
      </c>
      <c r="D95" s="98" t="s">
        <v>1165</v>
      </c>
      <c r="E95" s="98">
        <v>79</v>
      </c>
      <c r="F95" s="98">
        <v>179</v>
      </c>
      <c r="G95" s="98">
        <v>93</v>
      </c>
      <c r="H95" s="98" t="s">
        <v>1193</v>
      </c>
      <c r="I95" s="98">
        <v>0</v>
      </c>
      <c r="J95" s="98">
        <v>93</v>
      </c>
      <c r="K95" s="94" t="e">
        <f>VLOOKUP(B95,'Internal Commitment'!#REF!,2,FALSE)</f>
        <v>#REF!</v>
      </c>
    </row>
  </sheetData>
  <mergeCells count="2">
    <mergeCell ref="A1:G1"/>
    <mergeCell ref="H1:J1"/>
  </mergeCells>
  <phoneticPr fontId="173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G1" sqref="G1:G1048576"/>
    </sheetView>
  </sheetViews>
  <sheetFormatPr defaultColWidth="8.125" defaultRowHeight="13.5"/>
  <cols>
    <col min="1" max="1" width="17.875" style="92" customWidth="1"/>
    <col min="2" max="2" width="10.5" style="92" customWidth="1"/>
    <col min="3" max="3" width="26" style="92" customWidth="1"/>
    <col min="4" max="4" width="24.375" style="92" customWidth="1"/>
    <col min="5" max="5" width="34.625" style="92" customWidth="1"/>
    <col min="6" max="6" width="21.625" style="92" customWidth="1"/>
    <col min="7" max="7" width="32.375" style="92" customWidth="1"/>
    <col min="8" max="8" width="7.125" style="92" customWidth="1"/>
    <col min="9" max="11" width="7.5" style="92" customWidth="1"/>
    <col min="12" max="12" width="13.625" style="92" customWidth="1"/>
    <col min="13" max="16384" width="8.125" style="92"/>
  </cols>
  <sheetData>
    <row r="1" spans="1:16">
      <c r="A1" s="43"/>
      <c r="B1" s="43"/>
      <c r="C1" s="43"/>
      <c r="D1" s="44" t="s">
        <v>157</v>
      </c>
      <c r="E1" s="43"/>
      <c r="F1" s="43"/>
      <c r="G1" s="43"/>
      <c r="H1" s="44"/>
      <c r="I1" s="43"/>
      <c r="J1" s="44"/>
      <c r="K1" s="43"/>
      <c r="L1" s="43"/>
      <c r="M1" s="43"/>
      <c r="N1" s="43"/>
      <c r="O1" s="43"/>
      <c r="P1" s="43"/>
    </row>
    <row r="2" spans="1:16">
      <c r="A2" s="45" t="s">
        <v>17</v>
      </c>
      <c r="B2" s="45" t="s">
        <v>1</v>
      </c>
      <c r="C2" s="46"/>
      <c r="D2" s="45"/>
      <c r="E2" s="46">
        <v>44902</v>
      </c>
      <c r="F2" s="87" t="s">
        <v>1196</v>
      </c>
      <c r="G2" s="87" t="s">
        <v>1197</v>
      </c>
      <c r="H2" s="48"/>
      <c r="I2" s="1043"/>
      <c r="J2" s="1044"/>
      <c r="K2" s="1044"/>
      <c r="L2" s="1044"/>
      <c r="M2" s="1044"/>
      <c r="N2" s="1044"/>
      <c r="O2" s="1044"/>
      <c r="P2" s="1045"/>
    </row>
    <row r="3" spans="1:16">
      <c r="A3" s="49" t="s">
        <v>1085</v>
      </c>
      <c r="B3" s="45"/>
      <c r="C3" s="46"/>
      <c r="D3" s="45"/>
      <c r="E3" s="49" t="s">
        <v>49</v>
      </c>
      <c r="F3" s="89"/>
      <c r="G3" s="89"/>
      <c r="H3" s="52"/>
      <c r="I3" s="1043" t="s">
        <v>80</v>
      </c>
      <c r="J3" s="1044"/>
      <c r="K3" s="1044"/>
      <c r="L3" s="1044"/>
      <c r="M3" s="1044"/>
      <c r="N3" s="1044"/>
      <c r="O3" s="1044"/>
      <c r="P3" s="1045"/>
    </row>
    <row r="4" spans="1:16" ht="67.5">
      <c r="A4" s="53" t="s">
        <v>1088</v>
      </c>
      <c r="B4" s="53" t="s">
        <v>88</v>
      </c>
      <c r="C4" s="53" t="s">
        <v>1089</v>
      </c>
      <c r="D4" s="53" t="s">
        <v>1048</v>
      </c>
      <c r="E4" s="53" t="s">
        <v>1015</v>
      </c>
      <c r="F4" s="54" t="s">
        <v>1090</v>
      </c>
      <c r="G4" s="54" t="s">
        <v>1090</v>
      </c>
      <c r="H4" s="55" t="s">
        <v>1091</v>
      </c>
      <c r="I4" s="1046" t="s">
        <v>189</v>
      </c>
      <c r="J4" s="1047"/>
      <c r="K4" s="1048"/>
      <c r="L4" s="53" t="s">
        <v>1092</v>
      </c>
      <c r="M4" s="53" t="s">
        <v>1093</v>
      </c>
      <c r="N4" s="53" t="s">
        <v>1094</v>
      </c>
      <c r="O4" s="53" t="s">
        <v>1095</v>
      </c>
      <c r="P4" s="53" t="s">
        <v>194</v>
      </c>
    </row>
    <row r="5" spans="1:16" ht="27">
      <c r="A5" s="56" t="s">
        <v>1</v>
      </c>
      <c r="B5" s="57" t="s">
        <v>1</v>
      </c>
      <c r="C5" s="57"/>
      <c r="D5" s="57"/>
      <c r="E5" s="57"/>
      <c r="F5" s="58" t="s">
        <v>1096</v>
      </c>
      <c r="G5" s="58" t="s">
        <v>1096</v>
      </c>
      <c r="H5" s="59"/>
      <c r="I5" s="58" t="s">
        <v>203</v>
      </c>
      <c r="J5" s="58" t="s">
        <v>204</v>
      </c>
      <c r="K5" s="58" t="s">
        <v>205</v>
      </c>
      <c r="L5" s="58"/>
      <c r="M5" s="58"/>
      <c r="N5" s="58"/>
      <c r="O5" s="58"/>
      <c r="P5" s="58"/>
    </row>
    <row r="6" spans="1:16" ht="27">
      <c r="A6" s="1049" t="s">
        <v>1097</v>
      </c>
      <c r="B6" s="1050" t="s">
        <v>1098</v>
      </c>
      <c r="C6" s="1082" t="s">
        <v>1099</v>
      </c>
      <c r="D6" s="1082" t="s">
        <v>1141</v>
      </c>
      <c r="E6" s="90" t="s">
        <v>1101</v>
      </c>
      <c r="F6" s="91">
        <v>7.3</v>
      </c>
      <c r="G6" s="91">
        <v>7.3</v>
      </c>
      <c r="H6" s="1052">
        <v>600</v>
      </c>
      <c r="I6" s="66">
        <v>60</v>
      </c>
      <c r="J6" s="66">
        <v>31.5</v>
      </c>
      <c r="K6" s="67">
        <v>24</v>
      </c>
      <c r="L6" s="65">
        <v>4</v>
      </c>
      <c r="M6" s="68">
        <f>(I6*J6*K6)/1000000</f>
        <v>4.5359999999999998E-2</v>
      </c>
      <c r="N6" s="69">
        <f>L6*66/M6</f>
        <v>5820.1058201058204</v>
      </c>
      <c r="O6" s="70"/>
      <c r="P6" s="71">
        <f>O6/N6</f>
        <v>0</v>
      </c>
    </row>
    <row r="7" spans="1:16" ht="27">
      <c r="A7" s="1049"/>
      <c r="B7" s="1050"/>
      <c r="C7" s="1082"/>
      <c r="D7" s="1082"/>
      <c r="E7" s="90" t="s">
        <v>1102</v>
      </c>
      <c r="F7" s="91">
        <v>7.5</v>
      </c>
      <c r="G7" s="91">
        <v>7.5</v>
      </c>
      <c r="H7" s="1052"/>
      <c r="I7" s="66">
        <v>60</v>
      </c>
      <c r="J7" s="66">
        <v>31.5</v>
      </c>
      <c r="K7" s="67">
        <v>24</v>
      </c>
      <c r="L7" s="65">
        <v>4</v>
      </c>
      <c r="M7" s="68">
        <f>(I7*J7*K7)/1000000</f>
        <v>4.5359999999999998E-2</v>
      </c>
      <c r="N7" s="69">
        <f>L7*66/M7</f>
        <v>5820.1058201058204</v>
      </c>
      <c r="O7" s="70"/>
      <c r="P7" s="71">
        <f>O7/N7</f>
        <v>0</v>
      </c>
    </row>
    <row r="8" spans="1:16" ht="27">
      <c r="A8" s="1049"/>
      <c r="B8" s="1050"/>
      <c r="C8" s="1082"/>
      <c r="D8" s="1082"/>
      <c r="E8" s="90" t="s">
        <v>1103</v>
      </c>
      <c r="F8" s="91">
        <v>9.3000000000000007</v>
      </c>
      <c r="G8" s="91">
        <v>9.3000000000000007</v>
      </c>
      <c r="H8" s="1052"/>
      <c r="I8" s="66">
        <v>60</v>
      </c>
      <c r="J8" s="66">
        <v>31.5</v>
      </c>
      <c r="K8" s="67">
        <v>29</v>
      </c>
      <c r="L8" s="65">
        <v>4</v>
      </c>
      <c r="M8" s="68">
        <f>(I8*J8*K8)/1000000</f>
        <v>5.4809999999999998E-2</v>
      </c>
      <c r="N8" s="69">
        <f>L8*66/M8</f>
        <v>4816.6392993979198</v>
      </c>
      <c r="O8" s="70"/>
      <c r="P8" s="71">
        <f>O8/N8</f>
        <v>0</v>
      </c>
    </row>
    <row r="9" spans="1:16" ht="27">
      <c r="A9" s="1049"/>
      <c r="B9" s="1050"/>
      <c r="C9" s="1082"/>
      <c r="D9" s="1082"/>
      <c r="E9" s="90" t="s">
        <v>1104</v>
      </c>
      <c r="F9" s="91">
        <v>10.5</v>
      </c>
      <c r="G9" s="91">
        <v>10.5</v>
      </c>
      <c r="H9" s="1052"/>
      <c r="I9" s="66">
        <v>60</v>
      </c>
      <c r="J9" s="66">
        <v>31.5</v>
      </c>
      <c r="K9" s="67">
        <v>33</v>
      </c>
      <c r="L9" s="65">
        <v>4</v>
      </c>
      <c r="M9" s="68">
        <f>(I9*J9*K9)/1000000</f>
        <v>6.2370000000000002E-2</v>
      </c>
      <c r="N9" s="69">
        <f>L9*66/M9</f>
        <v>4232.8042328042302</v>
      </c>
      <c r="O9" s="70"/>
      <c r="P9" s="71">
        <f>O9/N9</f>
        <v>0</v>
      </c>
    </row>
    <row r="10" spans="1:16" ht="27">
      <c r="A10" s="1049"/>
      <c r="B10" s="1050"/>
      <c r="C10" s="1082"/>
      <c r="D10" s="1082"/>
      <c r="E10" s="90" t="s">
        <v>1105</v>
      </c>
      <c r="F10" s="91">
        <v>12.3</v>
      </c>
      <c r="G10" s="91">
        <v>12.3</v>
      </c>
      <c r="H10" s="1052"/>
      <c r="I10" s="66">
        <v>60</v>
      </c>
      <c r="J10" s="66">
        <v>31.5</v>
      </c>
      <c r="K10" s="67">
        <v>36</v>
      </c>
      <c r="L10" s="65">
        <v>4</v>
      </c>
      <c r="M10" s="68">
        <f t="shared" ref="M10:M11" si="0">(I10*J10*K10)/1000000</f>
        <v>6.8040000000000003E-2</v>
      </c>
      <c r="N10" s="69">
        <f t="shared" ref="N10:N11" si="1">L10*66/M10</f>
        <v>3880.07054673721</v>
      </c>
      <c r="O10" s="70"/>
      <c r="P10" s="71">
        <f t="shared" ref="P10:P11" si="2">O10/N10</f>
        <v>0</v>
      </c>
    </row>
    <row r="11" spans="1:16" ht="27">
      <c r="A11" s="1049"/>
      <c r="B11" s="1050"/>
      <c r="C11" s="1082"/>
      <c r="D11" s="1082"/>
      <c r="E11" s="90" t="s">
        <v>1106</v>
      </c>
      <c r="F11" s="91">
        <v>12.3</v>
      </c>
      <c r="G11" s="91">
        <v>12.3</v>
      </c>
      <c r="H11" s="1052"/>
      <c r="I11" s="66">
        <v>60</v>
      </c>
      <c r="J11" s="66">
        <v>31.5</v>
      </c>
      <c r="K11" s="67">
        <v>36</v>
      </c>
      <c r="L11" s="65">
        <v>4</v>
      </c>
      <c r="M11" s="68">
        <f t="shared" si="0"/>
        <v>6.8040000000000003E-2</v>
      </c>
      <c r="N11" s="69">
        <f t="shared" si="1"/>
        <v>3880.07054673721</v>
      </c>
      <c r="O11" s="70"/>
      <c r="P11" s="71">
        <f t="shared" si="2"/>
        <v>0</v>
      </c>
    </row>
  </sheetData>
  <mergeCells count="8">
    <mergeCell ref="I2:P2"/>
    <mergeCell ref="I3:P3"/>
    <mergeCell ref="I4:K4"/>
    <mergeCell ref="A6:A11"/>
    <mergeCell ref="B6:B11"/>
    <mergeCell ref="C6:C11"/>
    <mergeCell ref="D6:D11"/>
    <mergeCell ref="H6:H11"/>
  </mergeCells>
  <phoneticPr fontId="17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sqref="A1:Q12"/>
    </sheetView>
  </sheetViews>
  <sheetFormatPr defaultColWidth="9" defaultRowHeight="14.25"/>
  <sheetData>
    <row r="1" spans="1:17">
      <c r="A1" s="43"/>
      <c r="B1" s="43"/>
      <c r="C1" s="43"/>
      <c r="D1" s="44" t="s">
        <v>157</v>
      </c>
      <c r="E1" s="43"/>
      <c r="F1" s="43"/>
      <c r="G1" s="43"/>
      <c r="H1" s="43"/>
      <c r="I1" s="44"/>
      <c r="J1" s="43"/>
      <c r="K1" s="44"/>
      <c r="L1" s="43"/>
      <c r="M1" s="43"/>
      <c r="N1" s="43"/>
      <c r="O1" s="43"/>
      <c r="P1" s="43"/>
      <c r="Q1" s="43"/>
    </row>
    <row r="2" spans="1:17">
      <c r="A2" s="45" t="s">
        <v>17</v>
      </c>
      <c r="B2" s="45" t="s">
        <v>1</v>
      </c>
      <c r="C2" s="46"/>
      <c r="D2" s="45"/>
      <c r="E2" s="46">
        <v>44950</v>
      </c>
      <c r="F2" s="87" t="s">
        <v>1198</v>
      </c>
      <c r="G2" s="88" t="s">
        <v>1199</v>
      </c>
      <c r="H2" s="88" t="s">
        <v>1200</v>
      </c>
      <c r="I2" s="48"/>
      <c r="J2" s="1043"/>
      <c r="K2" s="1044"/>
      <c r="L2" s="1044"/>
      <c r="M2" s="1044"/>
      <c r="N2" s="1044"/>
      <c r="O2" s="1044"/>
      <c r="P2" s="1044"/>
      <c r="Q2" s="1045"/>
    </row>
    <row r="3" spans="1:17" ht="54">
      <c r="A3" s="49" t="s">
        <v>1085</v>
      </c>
      <c r="B3" s="45"/>
      <c r="C3" s="46"/>
      <c r="D3" s="45"/>
      <c r="E3" s="49" t="s">
        <v>49</v>
      </c>
      <c r="F3" s="89"/>
      <c r="G3" s="89"/>
      <c r="H3" s="89"/>
      <c r="I3" s="52"/>
      <c r="J3" s="1043" t="s">
        <v>80</v>
      </c>
      <c r="K3" s="1044"/>
      <c r="L3" s="1044"/>
      <c r="M3" s="1044"/>
      <c r="N3" s="1044"/>
      <c r="O3" s="1044"/>
      <c r="P3" s="1044"/>
      <c r="Q3" s="1045"/>
    </row>
    <row r="4" spans="1:17" ht="81">
      <c r="A4" s="53" t="s">
        <v>1088</v>
      </c>
      <c r="B4" s="53" t="s">
        <v>88</v>
      </c>
      <c r="C4" s="53" t="s">
        <v>1089</v>
      </c>
      <c r="D4" s="53" t="s">
        <v>1048</v>
      </c>
      <c r="E4" s="53" t="s">
        <v>1015</v>
      </c>
      <c r="F4" s="54" t="s">
        <v>1090</v>
      </c>
      <c r="G4" s="54" t="s">
        <v>1090</v>
      </c>
      <c r="H4" s="54" t="s">
        <v>1090</v>
      </c>
      <c r="I4" s="55" t="s">
        <v>1091</v>
      </c>
      <c r="J4" s="1046" t="s">
        <v>189</v>
      </c>
      <c r="K4" s="1047"/>
      <c r="L4" s="1048"/>
      <c r="M4" s="53" t="s">
        <v>1092</v>
      </c>
      <c r="N4" s="53" t="s">
        <v>1093</v>
      </c>
      <c r="O4" s="53" t="s">
        <v>1094</v>
      </c>
      <c r="P4" s="53" t="s">
        <v>1095</v>
      </c>
      <c r="Q4" s="53" t="s">
        <v>194</v>
      </c>
    </row>
    <row r="5" spans="1:17" ht="67.5">
      <c r="A5" s="56" t="s">
        <v>1</v>
      </c>
      <c r="B5" s="57" t="s">
        <v>1</v>
      </c>
      <c r="C5" s="57"/>
      <c r="D5" s="57"/>
      <c r="E5" s="57"/>
      <c r="F5" s="58" t="s">
        <v>1096</v>
      </c>
      <c r="G5" s="58" t="s">
        <v>1096</v>
      </c>
      <c r="H5" s="58" t="s">
        <v>1096</v>
      </c>
      <c r="I5" s="59"/>
      <c r="J5" s="58" t="s">
        <v>203</v>
      </c>
      <c r="K5" s="58" t="s">
        <v>204</v>
      </c>
      <c r="L5" s="58" t="s">
        <v>205</v>
      </c>
      <c r="M5" s="58"/>
      <c r="N5" s="58"/>
      <c r="O5" s="58"/>
      <c r="P5" s="58"/>
      <c r="Q5" s="58"/>
    </row>
    <row r="6" spans="1:17" ht="81">
      <c r="A6" s="1049" t="s">
        <v>1097</v>
      </c>
      <c r="B6" s="1050" t="s">
        <v>1098</v>
      </c>
      <c r="C6" s="1082" t="s">
        <v>1099</v>
      </c>
      <c r="D6" s="1082" t="s">
        <v>1141</v>
      </c>
      <c r="E6" s="90" t="s">
        <v>1101</v>
      </c>
      <c r="F6" s="91">
        <v>6.95</v>
      </c>
      <c r="G6" s="91">
        <v>7.12</v>
      </c>
      <c r="H6" s="91">
        <v>7.3</v>
      </c>
      <c r="I6" s="1052">
        <v>600</v>
      </c>
      <c r="J6" s="66">
        <v>60</v>
      </c>
      <c r="K6" s="66">
        <v>31.5</v>
      </c>
      <c r="L6" s="67">
        <v>24</v>
      </c>
      <c r="M6" s="65">
        <v>4</v>
      </c>
      <c r="N6" s="68">
        <f>(J6*K6*L6)/1000000</f>
        <v>4.5359999999999998E-2</v>
      </c>
      <c r="O6" s="69">
        <f>M6*66/N6</f>
        <v>5820.1058201058204</v>
      </c>
      <c r="P6" s="70"/>
      <c r="Q6" s="71">
        <f>P6/O6</f>
        <v>0</v>
      </c>
    </row>
    <row r="7" spans="1:17" ht="94.5">
      <c r="A7" s="1049"/>
      <c r="B7" s="1050"/>
      <c r="C7" s="1082"/>
      <c r="D7" s="1082"/>
      <c r="E7" s="90" t="s">
        <v>1102</v>
      </c>
      <c r="F7" s="91">
        <v>7.1</v>
      </c>
      <c r="G7" s="91">
        <v>7.28</v>
      </c>
      <c r="H7" s="91">
        <v>7.5</v>
      </c>
      <c r="I7" s="1052"/>
      <c r="J7" s="66">
        <v>60</v>
      </c>
      <c r="K7" s="66">
        <v>31.5</v>
      </c>
      <c r="L7" s="67">
        <v>24</v>
      </c>
      <c r="M7" s="65">
        <v>4</v>
      </c>
      <c r="N7" s="68">
        <f>(J7*K7*L7)/1000000</f>
        <v>4.5359999999999998E-2</v>
      </c>
      <c r="O7" s="69">
        <f>M7*66/N7</f>
        <v>5820.1058201058204</v>
      </c>
      <c r="P7" s="70"/>
      <c r="Q7" s="71">
        <f>P7/O7</f>
        <v>0</v>
      </c>
    </row>
    <row r="8" spans="1:17" ht="81">
      <c r="A8" s="1049"/>
      <c r="B8" s="1050"/>
      <c r="C8" s="1082"/>
      <c r="D8" s="1082"/>
      <c r="E8" s="90" t="s">
        <v>1103</v>
      </c>
      <c r="F8" s="91">
        <v>8.85</v>
      </c>
      <c r="G8" s="91">
        <v>9.07</v>
      </c>
      <c r="H8" s="91">
        <v>9.3000000000000007</v>
      </c>
      <c r="I8" s="1052"/>
      <c r="J8" s="66">
        <v>60</v>
      </c>
      <c r="K8" s="66">
        <v>31.5</v>
      </c>
      <c r="L8" s="67">
        <v>29</v>
      </c>
      <c r="M8" s="65">
        <v>4</v>
      </c>
      <c r="N8" s="68">
        <f>(J8*K8*L8)/1000000</f>
        <v>5.4809999999999998E-2</v>
      </c>
      <c r="O8" s="69">
        <f>M8*66/N8</f>
        <v>4816.6392993979198</v>
      </c>
      <c r="P8" s="70"/>
      <c r="Q8" s="71">
        <f>P8/O8</f>
        <v>0</v>
      </c>
    </row>
    <row r="9" spans="1:17" ht="81">
      <c r="A9" s="1049"/>
      <c r="B9" s="1050"/>
      <c r="C9" s="1082"/>
      <c r="D9" s="1082"/>
      <c r="E9" s="90" t="s">
        <v>1104</v>
      </c>
      <c r="F9" s="91">
        <v>10</v>
      </c>
      <c r="G9" s="91">
        <v>10.25</v>
      </c>
      <c r="H9" s="91">
        <v>10.5</v>
      </c>
      <c r="I9" s="1052"/>
      <c r="J9" s="66">
        <v>60</v>
      </c>
      <c r="K9" s="66">
        <v>31.5</v>
      </c>
      <c r="L9" s="67">
        <v>33</v>
      </c>
      <c r="M9" s="65">
        <v>4</v>
      </c>
      <c r="N9" s="68">
        <f>(J9*K9*L9)/1000000</f>
        <v>6.2370000000000002E-2</v>
      </c>
      <c r="O9" s="69">
        <f>M9*66/N9</f>
        <v>4232.8042328042302</v>
      </c>
      <c r="P9" s="70"/>
      <c r="Q9" s="71">
        <f>P9/O9</f>
        <v>0</v>
      </c>
    </row>
    <row r="10" spans="1:17" ht="81">
      <c r="A10" s="1049"/>
      <c r="B10" s="1050"/>
      <c r="C10" s="1082"/>
      <c r="D10" s="1082"/>
      <c r="E10" s="90" t="s">
        <v>1105</v>
      </c>
      <c r="F10" s="91">
        <v>11.65</v>
      </c>
      <c r="G10" s="91">
        <v>11.94</v>
      </c>
      <c r="H10" s="91">
        <v>12.3</v>
      </c>
      <c r="I10" s="1052"/>
      <c r="J10" s="66">
        <v>60</v>
      </c>
      <c r="K10" s="66">
        <v>31.5</v>
      </c>
      <c r="L10" s="67">
        <v>36</v>
      </c>
      <c r="M10" s="65">
        <v>4</v>
      </c>
      <c r="N10" s="68">
        <f t="shared" ref="N10:N11" si="0">(J10*K10*L10)/1000000</f>
        <v>6.8040000000000003E-2</v>
      </c>
      <c r="O10" s="69">
        <f t="shared" ref="O10:O11" si="1">M10*66/N10</f>
        <v>3880.07054673721</v>
      </c>
      <c r="P10" s="70"/>
      <c r="Q10" s="71">
        <f t="shared" ref="Q10:Q11" si="2">P10/O10</f>
        <v>0</v>
      </c>
    </row>
    <row r="11" spans="1:17" ht="94.5">
      <c r="A11" s="1049"/>
      <c r="B11" s="1050"/>
      <c r="C11" s="1082"/>
      <c r="D11" s="1082"/>
      <c r="E11" s="90" t="s">
        <v>1106</v>
      </c>
      <c r="F11" s="91">
        <v>11.65</v>
      </c>
      <c r="G11" s="91">
        <v>11.94</v>
      </c>
      <c r="H11" s="91">
        <v>12.3</v>
      </c>
      <c r="I11" s="1052"/>
      <c r="J11" s="66">
        <v>60</v>
      </c>
      <c r="K11" s="66">
        <v>31.5</v>
      </c>
      <c r="L11" s="67">
        <v>36</v>
      </c>
      <c r="M11" s="65">
        <v>4</v>
      </c>
      <c r="N11" s="68">
        <f t="shared" si="0"/>
        <v>6.8040000000000003E-2</v>
      </c>
      <c r="O11" s="69">
        <f t="shared" si="1"/>
        <v>3880.07054673721</v>
      </c>
      <c r="P11" s="70"/>
      <c r="Q11" s="71">
        <f t="shared" si="2"/>
        <v>0</v>
      </c>
    </row>
    <row r="12" spans="1:17" ht="81">
      <c r="A12" s="92"/>
      <c r="B12" s="92"/>
      <c r="C12" s="92"/>
      <c r="D12" s="92"/>
      <c r="E12" s="92"/>
      <c r="F12" s="92"/>
      <c r="G12" s="93" t="s">
        <v>1201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</row>
  </sheetData>
  <mergeCells count="8">
    <mergeCell ref="J2:Q2"/>
    <mergeCell ref="J3:Q3"/>
    <mergeCell ref="J4:L4"/>
    <mergeCell ref="A6:A11"/>
    <mergeCell ref="B6:B11"/>
    <mergeCell ref="C6:C11"/>
    <mergeCell ref="D6:D11"/>
    <mergeCell ref="I6:I11"/>
  </mergeCells>
  <phoneticPr fontId="17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workbookViewId="0">
      <selection activeCell="K1" sqref="K1"/>
    </sheetView>
  </sheetViews>
  <sheetFormatPr defaultColWidth="8.625" defaultRowHeight="14.25"/>
  <cols>
    <col min="1" max="1" width="13.625" style="73" customWidth="1"/>
    <col min="2" max="2" width="17" style="73" customWidth="1"/>
    <col min="3" max="3" width="8.625" style="73"/>
    <col min="4" max="4" width="20.625" style="73" customWidth="1"/>
    <col min="5" max="5" width="8.625" style="73"/>
    <col min="6" max="6" width="13" style="74" customWidth="1"/>
    <col min="7" max="7" width="10.625" style="74" customWidth="1"/>
    <col min="8" max="10" width="8.625" style="73"/>
    <col min="11" max="11" width="16" style="73" customWidth="1"/>
    <col min="12" max="12" width="11.875" style="73" customWidth="1"/>
    <col min="13" max="13" width="11" style="74" customWidth="1"/>
    <col min="14" max="14" width="13" style="73" customWidth="1"/>
    <col min="15" max="15" width="11.875" style="75" customWidth="1"/>
    <col min="16" max="16" width="8.625" style="73"/>
    <col min="17" max="17" width="11.625" style="73" customWidth="1"/>
    <col min="18" max="16384" width="8.625" style="73"/>
  </cols>
  <sheetData>
    <row r="1" spans="1:17" ht="40.5">
      <c r="A1" s="76" t="s">
        <v>94</v>
      </c>
      <c r="B1" s="76" t="s">
        <v>1202</v>
      </c>
      <c r="C1" s="76" t="s">
        <v>1203</v>
      </c>
      <c r="D1" s="76" t="s">
        <v>1204</v>
      </c>
      <c r="E1" s="76" t="s">
        <v>1205</v>
      </c>
      <c r="F1" s="77" t="s">
        <v>1206</v>
      </c>
      <c r="G1" s="77" t="s">
        <v>1207</v>
      </c>
      <c r="H1" s="76" t="s">
        <v>1208</v>
      </c>
      <c r="I1" s="76" t="s">
        <v>1209</v>
      </c>
      <c r="J1" s="76" t="s">
        <v>1210</v>
      </c>
      <c r="K1" s="76" t="s">
        <v>1211</v>
      </c>
      <c r="L1" s="76" t="s">
        <v>1212</v>
      </c>
      <c r="M1" s="77" t="s">
        <v>1213</v>
      </c>
      <c r="N1" s="76" t="s">
        <v>1214</v>
      </c>
      <c r="O1" s="78" t="s">
        <v>1215</v>
      </c>
      <c r="Q1" s="79" t="s">
        <v>1216</v>
      </c>
    </row>
    <row r="2" spans="1:17">
      <c r="A2" s="80" t="s">
        <v>216</v>
      </c>
      <c r="B2" s="80" t="s">
        <v>1217</v>
      </c>
      <c r="C2" s="80" t="s">
        <v>1187</v>
      </c>
      <c r="D2" s="80" t="s">
        <v>1218</v>
      </c>
      <c r="E2" s="80">
        <v>169</v>
      </c>
      <c r="F2" s="81">
        <v>3150.16</v>
      </c>
      <c r="G2" s="82">
        <v>12.5185185185185</v>
      </c>
      <c r="H2" s="80">
        <v>34</v>
      </c>
      <c r="I2" s="80">
        <f>VLOOKUP(A2,[38]Sheet2!A$6:B$307,2,0)</f>
        <v>0</v>
      </c>
      <c r="J2" s="80" t="s">
        <v>1176</v>
      </c>
      <c r="K2" s="81">
        <v>18.64</v>
      </c>
      <c r="L2" s="81">
        <v>32.799999999999997</v>
      </c>
      <c r="M2" s="81">
        <v>23.16</v>
      </c>
      <c r="N2" s="83">
        <v>21.05</v>
      </c>
      <c r="O2" s="84">
        <f t="shared" ref="O2:O33" si="0">K2-N2</f>
        <v>-2.41</v>
      </c>
      <c r="Q2" s="73">
        <f t="shared" ref="Q2:Q33" si="1">L2-K2</f>
        <v>14.16</v>
      </c>
    </row>
    <row r="3" spans="1:17">
      <c r="A3" s="80" t="s">
        <v>217</v>
      </c>
      <c r="B3" s="80" t="s">
        <v>1219</v>
      </c>
      <c r="C3" s="80" t="s">
        <v>1189</v>
      </c>
      <c r="D3" s="80" t="s">
        <v>1218</v>
      </c>
      <c r="E3" s="80">
        <v>162</v>
      </c>
      <c r="F3" s="85">
        <v>4208.76</v>
      </c>
      <c r="G3" s="86">
        <v>12</v>
      </c>
      <c r="H3" s="80">
        <v>242</v>
      </c>
      <c r="I3" s="80">
        <f>VLOOKUP(A3,[38]Sheet2!A$6:B$307,2,0)</f>
        <v>0</v>
      </c>
      <c r="J3" s="80" t="s">
        <v>1176</v>
      </c>
      <c r="K3" s="85">
        <v>25.98</v>
      </c>
      <c r="L3" s="85">
        <v>34.880000000000003</v>
      </c>
      <c r="M3" s="85">
        <v>28.33</v>
      </c>
      <c r="N3" s="83">
        <v>25.75</v>
      </c>
      <c r="O3" s="84">
        <f t="shared" si="0"/>
        <v>0.23</v>
      </c>
      <c r="Q3" s="73">
        <f t="shared" si="1"/>
        <v>8.9</v>
      </c>
    </row>
    <row r="4" spans="1:17">
      <c r="A4" s="80" t="s">
        <v>218</v>
      </c>
      <c r="B4" s="80" t="s">
        <v>1220</v>
      </c>
      <c r="C4" s="80" t="s">
        <v>1191</v>
      </c>
      <c r="D4" s="80" t="s">
        <v>1218</v>
      </c>
      <c r="E4" s="80">
        <v>307</v>
      </c>
      <c r="F4" s="85">
        <v>7693.42</v>
      </c>
      <c r="G4" s="86">
        <v>22.740740740740701</v>
      </c>
      <c r="H4" s="80">
        <v>3</v>
      </c>
      <c r="I4" s="80">
        <f>VLOOKUP(A4,[38]Sheet2!A$6:B$307,2,0)</f>
        <v>0</v>
      </c>
      <c r="J4" s="80" t="s">
        <v>1176</v>
      </c>
      <c r="K4" s="85">
        <v>25.06</v>
      </c>
      <c r="L4" s="85">
        <v>42.99</v>
      </c>
      <c r="M4" s="85">
        <v>31.9</v>
      </c>
      <c r="N4" s="83">
        <v>29</v>
      </c>
      <c r="O4" s="84">
        <f t="shared" si="0"/>
        <v>-3.94</v>
      </c>
      <c r="Q4" s="73">
        <f t="shared" si="1"/>
        <v>17.93</v>
      </c>
    </row>
    <row r="5" spans="1:17">
      <c r="A5" s="80" t="s">
        <v>219</v>
      </c>
      <c r="B5" s="80" t="s">
        <v>1221</v>
      </c>
      <c r="C5" s="80" t="s">
        <v>1192</v>
      </c>
      <c r="D5" s="80" t="s">
        <v>1218</v>
      </c>
      <c r="E5" s="80">
        <v>233</v>
      </c>
      <c r="F5" s="85">
        <v>6579.92</v>
      </c>
      <c r="G5" s="86">
        <v>17.259259259259299</v>
      </c>
      <c r="H5" s="80">
        <v>3</v>
      </c>
      <c r="I5" s="80">
        <f>VLOOKUP(A5,[38]Sheet2!A$6:B$307,2,0)</f>
        <v>0</v>
      </c>
      <c r="J5" s="80" t="s">
        <v>1176</v>
      </c>
      <c r="K5" s="85">
        <v>28.24</v>
      </c>
      <c r="L5" s="85">
        <v>49.8</v>
      </c>
      <c r="M5" s="85">
        <v>35.369999999999997</v>
      </c>
      <c r="N5" s="83">
        <v>32.15</v>
      </c>
      <c r="O5" s="84">
        <f t="shared" si="0"/>
        <v>-3.91</v>
      </c>
      <c r="Q5" s="73">
        <f t="shared" si="1"/>
        <v>21.56</v>
      </c>
    </row>
    <row r="6" spans="1:17">
      <c r="A6" s="80" t="s">
        <v>221</v>
      </c>
      <c r="B6" s="80" t="s">
        <v>1222</v>
      </c>
      <c r="C6" s="80" t="s">
        <v>1193</v>
      </c>
      <c r="D6" s="80" t="s">
        <v>1218</v>
      </c>
      <c r="E6" s="80">
        <v>87</v>
      </c>
      <c r="F6" s="85">
        <v>2525.61</v>
      </c>
      <c r="G6" s="86">
        <v>6.4444444444444402</v>
      </c>
      <c r="H6" s="80">
        <v>100</v>
      </c>
      <c r="I6" s="80">
        <f>VLOOKUP(A6,[38]Sheet2!A$6:B$307,2,0)</f>
        <v>0</v>
      </c>
      <c r="J6" s="80" t="s">
        <v>1176</v>
      </c>
      <c r="K6" s="85">
        <v>29.03</v>
      </c>
      <c r="L6" s="85">
        <v>36.380000000000003</v>
      </c>
      <c r="M6" s="85" t="e">
        <v>#N/A</v>
      </c>
      <c r="N6" s="83" t="e">
        <v>#N/A</v>
      </c>
      <c r="O6" s="84" t="e">
        <f t="shared" si="0"/>
        <v>#N/A</v>
      </c>
      <c r="Q6" s="73">
        <f t="shared" si="1"/>
        <v>7.35</v>
      </c>
    </row>
    <row r="7" spans="1:17">
      <c r="A7" s="80" t="s">
        <v>223</v>
      </c>
      <c r="B7" s="80" t="s">
        <v>1223</v>
      </c>
      <c r="C7" s="80" t="s">
        <v>1187</v>
      </c>
      <c r="D7" s="80" t="s">
        <v>1224</v>
      </c>
      <c r="E7" s="80">
        <v>320</v>
      </c>
      <c r="F7" s="81">
        <v>5574.4</v>
      </c>
      <c r="G7" s="82">
        <v>23.703703703703699</v>
      </c>
      <c r="H7" s="80">
        <v>3</v>
      </c>
      <c r="I7" s="80">
        <f>VLOOKUP(A7,[38]Sheet2!A$6:B$307,2,0)</f>
        <v>0</v>
      </c>
      <c r="J7" s="80" t="s">
        <v>1176</v>
      </c>
      <c r="K7" s="81">
        <v>17.420000000000002</v>
      </c>
      <c r="L7" s="81">
        <v>14.8</v>
      </c>
      <c r="M7" s="81">
        <v>23.16</v>
      </c>
      <c r="N7" s="83">
        <v>21.05</v>
      </c>
      <c r="O7" s="84">
        <f t="shared" si="0"/>
        <v>-3.63</v>
      </c>
      <c r="Q7" s="73">
        <f t="shared" si="1"/>
        <v>-2.62</v>
      </c>
    </row>
    <row r="8" spans="1:17">
      <c r="A8" s="80" t="s">
        <v>224</v>
      </c>
      <c r="B8" s="80" t="s">
        <v>1225</v>
      </c>
      <c r="C8" s="80" t="s">
        <v>1189</v>
      </c>
      <c r="D8" s="80" t="s">
        <v>1224</v>
      </c>
      <c r="E8" s="80">
        <v>316</v>
      </c>
      <c r="F8" s="85">
        <v>7138.44</v>
      </c>
      <c r="G8" s="86">
        <v>23.407407407407401</v>
      </c>
      <c r="H8" s="80">
        <v>3</v>
      </c>
      <c r="I8" s="80">
        <f>VLOOKUP(A8,[38]Sheet2!A$6:B$307,2,0)</f>
        <v>0</v>
      </c>
      <c r="J8" s="80" t="s">
        <v>1176</v>
      </c>
      <c r="K8" s="85">
        <v>22.59</v>
      </c>
      <c r="L8" s="85">
        <v>33.82</v>
      </c>
      <c r="M8" s="85">
        <v>28.33</v>
      </c>
      <c r="N8" s="83">
        <v>25.75</v>
      </c>
      <c r="O8" s="84">
        <f t="shared" si="0"/>
        <v>-3.16</v>
      </c>
      <c r="Q8" s="73">
        <f t="shared" si="1"/>
        <v>11.23</v>
      </c>
    </row>
    <row r="9" spans="1:17">
      <c r="A9" s="80" t="s">
        <v>225</v>
      </c>
      <c r="B9" s="80" t="s">
        <v>1226</v>
      </c>
      <c r="C9" s="80" t="s">
        <v>1191</v>
      </c>
      <c r="D9" s="80" t="s">
        <v>1224</v>
      </c>
      <c r="E9" s="80">
        <v>664</v>
      </c>
      <c r="F9" s="85">
        <v>16872.240000000002</v>
      </c>
      <c r="G9" s="86">
        <v>49.185185185185198</v>
      </c>
      <c r="H9" s="80">
        <v>1</v>
      </c>
      <c r="I9" s="80">
        <f>VLOOKUP(A9,[38]Sheet2!A$6:B$307,2,0)</f>
        <v>0</v>
      </c>
      <c r="J9" s="80" t="s">
        <v>1176</v>
      </c>
      <c r="K9" s="85">
        <v>25.41</v>
      </c>
      <c r="L9" s="85">
        <v>36.72</v>
      </c>
      <c r="M9" s="85">
        <v>31.9</v>
      </c>
      <c r="N9" s="83">
        <v>29</v>
      </c>
      <c r="O9" s="84">
        <f t="shared" si="0"/>
        <v>-3.59</v>
      </c>
      <c r="Q9" s="73">
        <f t="shared" si="1"/>
        <v>11.31</v>
      </c>
    </row>
    <row r="10" spans="1:17">
      <c r="A10" s="80" t="s">
        <v>226</v>
      </c>
      <c r="B10" s="80" t="s">
        <v>1227</v>
      </c>
      <c r="C10" s="80" t="s">
        <v>1192</v>
      </c>
      <c r="D10" s="80" t="s">
        <v>1224</v>
      </c>
      <c r="E10" s="80">
        <v>162</v>
      </c>
      <c r="F10" s="85">
        <v>4275.18</v>
      </c>
      <c r="G10" s="86">
        <v>12</v>
      </c>
      <c r="H10" s="80">
        <v>12</v>
      </c>
      <c r="I10" s="80">
        <f>VLOOKUP(A10,[38]Sheet2!A$6:B$307,2,0)</f>
        <v>0</v>
      </c>
      <c r="J10" s="80" t="s">
        <v>1176</v>
      </c>
      <c r="K10" s="85">
        <v>26.39</v>
      </c>
      <c r="L10" s="85">
        <v>42.06</v>
      </c>
      <c r="M10" s="85">
        <v>35.369999999999997</v>
      </c>
      <c r="N10" s="83">
        <v>32.15</v>
      </c>
      <c r="O10" s="84">
        <f t="shared" si="0"/>
        <v>-5.76</v>
      </c>
      <c r="Q10" s="73">
        <f t="shared" si="1"/>
        <v>15.67</v>
      </c>
    </row>
    <row r="11" spans="1:17">
      <c r="A11" s="80" t="s">
        <v>227</v>
      </c>
      <c r="B11" s="80" t="s">
        <v>1228</v>
      </c>
      <c r="C11" s="80" t="s">
        <v>1193</v>
      </c>
      <c r="D11" s="80" t="s">
        <v>1224</v>
      </c>
      <c r="E11" s="80">
        <v>58</v>
      </c>
      <c r="F11" s="85">
        <v>2071.7600000000002</v>
      </c>
      <c r="G11" s="86">
        <v>4.2962962962963003</v>
      </c>
      <c r="H11" s="80">
        <v>64</v>
      </c>
      <c r="I11" s="80">
        <f>VLOOKUP(A11,[38]Sheet2!A$6:B$307,2,0)</f>
        <v>0</v>
      </c>
      <c r="J11" s="80" t="s">
        <v>1176</v>
      </c>
      <c r="K11" s="85">
        <v>35.72</v>
      </c>
      <c r="L11" s="85">
        <v>44.25</v>
      </c>
      <c r="M11" s="85" t="e">
        <v>#N/A</v>
      </c>
      <c r="N11" s="83" t="e">
        <v>#N/A</v>
      </c>
      <c r="O11" s="84" t="e">
        <f t="shared" si="0"/>
        <v>#N/A</v>
      </c>
      <c r="Q11" s="73">
        <f t="shared" si="1"/>
        <v>8.5299999999999994</v>
      </c>
    </row>
    <row r="12" spans="1:17">
      <c r="A12" s="80" t="s">
        <v>241</v>
      </c>
      <c r="B12" s="80" t="s">
        <v>1229</v>
      </c>
      <c r="C12" s="80" t="s">
        <v>1187</v>
      </c>
      <c r="D12" s="80" t="s">
        <v>1230</v>
      </c>
      <c r="E12" s="80">
        <v>424</v>
      </c>
      <c r="F12" s="85">
        <v>7903.36</v>
      </c>
      <c r="G12" s="86">
        <v>31.407407407407401</v>
      </c>
      <c r="H12" s="80">
        <v>58</v>
      </c>
      <c r="I12" s="80">
        <f>VLOOKUP(A12,[38]Sheet2!A$6:B$307,2,0)</f>
        <v>0</v>
      </c>
      <c r="J12" s="80" t="s">
        <v>1176</v>
      </c>
      <c r="K12" s="85">
        <v>18.64</v>
      </c>
      <c r="L12" s="85">
        <v>24.2</v>
      </c>
      <c r="M12" s="85">
        <v>23.16</v>
      </c>
      <c r="N12" s="83">
        <v>21.05</v>
      </c>
      <c r="O12" s="84">
        <f t="shared" si="0"/>
        <v>-2.41</v>
      </c>
      <c r="Q12" s="73">
        <f t="shared" si="1"/>
        <v>5.56</v>
      </c>
    </row>
    <row r="13" spans="1:17">
      <c r="A13" s="80" t="s">
        <v>242</v>
      </c>
      <c r="B13" s="80" t="s">
        <v>1231</v>
      </c>
      <c r="C13" s="80" t="s">
        <v>1189</v>
      </c>
      <c r="D13" s="80" t="s">
        <v>1230</v>
      </c>
      <c r="E13" s="80">
        <v>303</v>
      </c>
      <c r="F13" s="85">
        <v>6844.77</v>
      </c>
      <c r="G13" s="86">
        <v>22.4444444444444</v>
      </c>
      <c r="H13" s="80">
        <v>1</v>
      </c>
      <c r="I13" s="80">
        <f>VLOOKUP(A13,[38]Sheet2!A$6:B$307,2,0)</f>
        <v>0</v>
      </c>
      <c r="J13" s="80" t="s">
        <v>1176</v>
      </c>
      <c r="K13" s="85">
        <v>22.59</v>
      </c>
      <c r="L13" s="85">
        <v>33.54</v>
      </c>
      <c r="M13" s="85">
        <v>28.33</v>
      </c>
      <c r="N13" s="83">
        <v>25.75</v>
      </c>
      <c r="O13" s="84">
        <f t="shared" si="0"/>
        <v>-3.16</v>
      </c>
      <c r="Q13" s="73">
        <f t="shared" si="1"/>
        <v>10.95</v>
      </c>
    </row>
    <row r="14" spans="1:17">
      <c r="A14" s="80" t="s">
        <v>243</v>
      </c>
      <c r="B14" s="80" t="s">
        <v>1232</v>
      </c>
      <c r="C14" s="80" t="s">
        <v>1191</v>
      </c>
      <c r="D14" s="80" t="s">
        <v>1230</v>
      </c>
      <c r="E14" s="80">
        <v>473</v>
      </c>
      <c r="F14" s="85">
        <v>11853.38</v>
      </c>
      <c r="G14" s="86">
        <v>35.037037037037003</v>
      </c>
      <c r="H14" s="80">
        <v>1</v>
      </c>
      <c r="I14" s="80">
        <f>VLOOKUP(A14,[38]Sheet2!A$6:B$307,2,0)</f>
        <v>0</v>
      </c>
      <c r="J14" s="80" t="s">
        <v>1176</v>
      </c>
      <c r="K14" s="85">
        <v>25.06</v>
      </c>
      <c r="L14" s="85">
        <v>37.520000000000003</v>
      </c>
      <c r="M14" s="85">
        <v>31.9</v>
      </c>
      <c r="N14" s="83">
        <v>29</v>
      </c>
      <c r="O14" s="84">
        <f t="shared" si="0"/>
        <v>-3.94</v>
      </c>
      <c r="Q14" s="73">
        <f t="shared" si="1"/>
        <v>12.46</v>
      </c>
    </row>
    <row r="15" spans="1:17">
      <c r="A15" s="80" t="s">
        <v>244</v>
      </c>
      <c r="B15" s="80" t="s">
        <v>1233</v>
      </c>
      <c r="C15" s="80" t="s">
        <v>1192</v>
      </c>
      <c r="D15" s="80" t="s">
        <v>1230</v>
      </c>
      <c r="E15" s="80">
        <v>310</v>
      </c>
      <c r="F15" s="85">
        <v>8754.4</v>
      </c>
      <c r="G15" s="86">
        <v>22.962962962963001</v>
      </c>
      <c r="H15" s="80">
        <v>2</v>
      </c>
      <c r="I15" s="80">
        <f>VLOOKUP(A15,[38]Sheet2!A$6:B$307,2,0)</f>
        <v>0</v>
      </c>
      <c r="J15" s="80" t="s">
        <v>1176</v>
      </c>
      <c r="K15" s="85">
        <v>28.24</v>
      </c>
      <c r="L15" s="85">
        <v>41.5</v>
      </c>
      <c r="M15" s="85">
        <v>35.369999999999997</v>
      </c>
      <c r="N15" s="83">
        <v>32.15</v>
      </c>
      <c r="O15" s="84">
        <f t="shared" si="0"/>
        <v>-3.91</v>
      </c>
      <c r="Q15" s="73">
        <f t="shared" si="1"/>
        <v>13.26</v>
      </c>
    </row>
    <row r="16" spans="1:17">
      <c r="A16" s="80" t="s">
        <v>245</v>
      </c>
      <c r="B16" s="80" t="s">
        <v>1234</v>
      </c>
      <c r="C16" s="80" t="s">
        <v>1193</v>
      </c>
      <c r="D16" s="80" t="s">
        <v>1230</v>
      </c>
      <c r="E16" s="80">
        <v>57</v>
      </c>
      <c r="F16" s="85">
        <v>1770.42</v>
      </c>
      <c r="G16" s="86">
        <v>4.2222222222222197</v>
      </c>
      <c r="H16" s="80">
        <v>112</v>
      </c>
      <c r="I16" s="80">
        <f>VLOOKUP(A16,[38]Sheet2!A$6:B$307,2,0)</f>
        <v>0</v>
      </c>
      <c r="J16" s="80" t="s">
        <v>1176</v>
      </c>
      <c r="K16" s="85">
        <v>31.06</v>
      </c>
      <c r="L16" s="85">
        <v>51.89</v>
      </c>
      <c r="M16" s="85" t="e">
        <v>#N/A</v>
      </c>
      <c r="N16" s="83" t="e">
        <v>#N/A</v>
      </c>
      <c r="O16" s="84" t="e">
        <f t="shared" si="0"/>
        <v>#N/A</v>
      </c>
      <c r="Q16" s="73">
        <f t="shared" si="1"/>
        <v>20.83</v>
      </c>
    </row>
    <row r="17" spans="1:17">
      <c r="A17" s="80" t="s">
        <v>246</v>
      </c>
      <c r="B17" s="80" t="s">
        <v>1235</v>
      </c>
      <c r="C17" s="80" t="s">
        <v>1187</v>
      </c>
      <c r="D17" s="80" t="s">
        <v>1236</v>
      </c>
      <c r="E17" s="80">
        <v>200</v>
      </c>
      <c r="F17" s="85">
        <v>3484</v>
      </c>
      <c r="G17" s="86">
        <v>14.814814814814801</v>
      </c>
      <c r="H17" s="80">
        <v>3</v>
      </c>
      <c r="I17" s="80">
        <f>VLOOKUP(A17,[38]Sheet2!A$6:B$307,2,0)</f>
        <v>0</v>
      </c>
      <c r="J17" s="80" t="s">
        <v>1176</v>
      </c>
      <c r="K17" s="85">
        <v>17.420000000000002</v>
      </c>
      <c r="L17" s="85">
        <v>27.46</v>
      </c>
      <c r="M17" s="85">
        <v>23.16</v>
      </c>
      <c r="N17" s="83">
        <v>21.05</v>
      </c>
      <c r="O17" s="84">
        <f t="shared" si="0"/>
        <v>-3.63</v>
      </c>
      <c r="Q17" s="73">
        <f t="shared" si="1"/>
        <v>10.039999999999999</v>
      </c>
    </row>
    <row r="18" spans="1:17">
      <c r="A18" s="80" t="s">
        <v>247</v>
      </c>
      <c r="B18" s="80" t="s">
        <v>1237</v>
      </c>
      <c r="C18" s="80" t="s">
        <v>1189</v>
      </c>
      <c r="D18" s="80" t="s">
        <v>1236</v>
      </c>
      <c r="E18" s="80">
        <v>292</v>
      </c>
      <c r="F18" s="85">
        <v>6596.28</v>
      </c>
      <c r="G18" s="86">
        <v>21.629629629629601</v>
      </c>
      <c r="H18" s="80">
        <v>3</v>
      </c>
      <c r="I18" s="80">
        <f>VLOOKUP(A18,[38]Sheet2!A$6:B$307,2,0)</f>
        <v>0</v>
      </c>
      <c r="J18" s="80" t="s">
        <v>1176</v>
      </c>
      <c r="K18" s="85">
        <v>22.59</v>
      </c>
      <c r="L18" s="85">
        <v>33.17</v>
      </c>
      <c r="M18" s="85">
        <v>28.33</v>
      </c>
      <c r="N18" s="83">
        <v>25.75</v>
      </c>
      <c r="O18" s="84">
        <f t="shared" si="0"/>
        <v>-3.16</v>
      </c>
      <c r="Q18" s="73">
        <f t="shared" si="1"/>
        <v>10.58</v>
      </c>
    </row>
    <row r="19" spans="1:17">
      <c r="A19" s="80" t="s">
        <v>248</v>
      </c>
      <c r="B19" s="80" t="s">
        <v>1238</v>
      </c>
      <c r="C19" s="80" t="s">
        <v>1191</v>
      </c>
      <c r="D19" s="80" t="s">
        <v>1236</v>
      </c>
      <c r="E19" s="80">
        <v>645</v>
      </c>
      <c r="F19" s="85">
        <v>16389.45</v>
      </c>
      <c r="G19" s="86">
        <v>47.7777777777778</v>
      </c>
      <c r="H19" s="80">
        <v>3</v>
      </c>
      <c r="I19" s="80">
        <f>VLOOKUP(A19,[38]Sheet2!A$6:B$307,2,0)</f>
        <v>0</v>
      </c>
      <c r="J19" s="80" t="s">
        <v>1176</v>
      </c>
      <c r="K19" s="85">
        <v>25.41</v>
      </c>
      <c r="L19" s="85">
        <v>43.97</v>
      </c>
      <c r="M19" s="85">
        <v>31.9</v>
      </c>
      <c r="N19" s="83">
        <v>29</v>
      </c>
      <c r="O19" s="84">
        <f t="shared" si="0"/>
        <v>-3.59</v>
      </c>
      <c r="Q19" s="73">
        <f t="shared" si="1"/>
        <v>18.559999999999999</v>
      </c>
    </row>
    <row r="20" spans="1:17">
      <c r="A20" s="80" t="s">
        <v>249</v>
      </c>
      <c r="B20" s="80" t="s">
        <v>1239</v>
      </c>
      <c r="C20" s="80" t="s">
        <v>1192</v>
      </c>
      <c r="D20" s="80" t="s">
        <v>1236</v>
      </c>
      <c r="E20" s="80">
        <v>309</v>
      </c>
      <c r="F20" s="85">
        <v>8726.16</v>
      </c>
      <c r="G20" s="86">
        <v>22.8888888888889</v>
      </c>
      <c r="H20" s="80">
        <v>0</v>
      </c>
      <c r="I20" s="80">
        <f>VLOOKUP(A20,[38]Sheet2!A$6:B$307,2,0)</f>
        <v>0</v>
      </c>
      <c r="J20" s="80" t="s">
        <v>1176</v>
      </c>
      <c r="K20" s="85">
        <v>28.24</v>
      </c>
      <c r="L20" s="85">
        <v>26.03</v>
      </c>
      <c r="M20" s="85">
        <v>35.369999999999997</v>
      </c>
      <c r="N20" s="83">
        <v>32.15</v>
      </c>
      <c r="O20" s="84">
        <f t="shared" si="0"/>
        <v>-3.91</v>
      </c>
      <c r="Q20" s="73">
        <f t="shared" si="1"/>
        <v>-2.21</v>
      </c>
    </row>
    <row r="21" spans="1:17">
      <c r="A21" s="80" t="s">
        <v>250</v>
      </c>
      <c r="B21" s="80" t="s">
        <v>1240</v>
      </c>
      <c r="C21" s="80" t="s">
        <v>1193</v>
      </c>
      <c r="D21" s="80" t="s">
        <v>1236</v>
      </c>
      <c r="E21" s="80">
        <v>163</v>
      </c>
      <c r="F21" s="85">
        <v>5062.78</v>
      </c>
      <c r="G21" s="86">
        <v>12.074074074074099</v>
      </c>
      <c r="H21" s="80">
        <v>42</v>
      </c>
      <c r="I21" s="80">
        <f>VLOOKUP(A21,[38]Sheet2!A$6:B$307,2,0)</f>
        <v>0</v>
      </c>
      <c r="J21" s="80" t="s">
        <v>1176</v>
      </c>
      <c r="K21" s="85">
        <v>31.06</v>
      </c>
      <c r="L21" s="85">
        <v>34.54</v>
      </c>
      <c r="M21" s="85" t="e">
        <v>#N/A</v>
      </c>
      <c r="N21" s="83" t="e">
        <v>#N/A</v>
      </c>
      <c r="O21" s="84" t="e">
        <f t="shared" si="0"/>
        <v>#N/A</v>
      </c>
      <c r="Q21" s="73">
        <f t="shared" si="1"/>
        <v>3.48</v>
      </c>
    </row>
    <row r="22" spans="1:17">
      <c r="A22" s="80" t="s">
        <v>252</v>
      </c>
      <c r="B22" s="80" t="s">
        <v>1241</v>
      </c>
      <c r="C22" s="80" t="s">
        <v>1187</v>
      </c>
      <c r="D22" s="80" t="s">
        <v>1242</v>
      </c>
      <c r="E22" s="80">
        <v>168</v>
      </c>
      <c r="F22" s="85">
        <v>3131.52</v>
      </c>
      <c r="G22" s="86">
        <v>12.4444444444444</v>
      </c>
      <c r="H22" s="80">
        <v>40</v>
      </c>
      <c r="I22" s="80">
        <f>VLOOKUP(A22,[38]Sheet2!A$6:B$307,2,0)</f>
        <v>0</v>
      </c>
      <c r="J22" s="80" t="s">
        <v>1176</v>
      </c>
      <c r="K22" s="85">
        <v>18.64</v>
      </c>
      <c r="L22" s="85">
        <v>35.159999999999997</v>
      </c>
      <c r="M22" s="85">
        <v>23.16</v>
      </c>
      <c r="N22" s="83">
        <v>21.05</v>
      </c>
      <c r="O22" s="84">
        <f t="shared" si="0"/>
        <v>-2.41</v>
      </c>
      <c r="Q22" s="73">
        <f t="shared" si="1"/>
        <v>16.52</v>
      </c>
    </row>
    <row r="23" spans="1:17">
      <c r="A23" s="80" t="s">
        <v>253</v>
      </c>
      <c r="B23" s="80" t="s">
        <v>1243</v>
      </c>
      <c r="C23" s="80" t="s">
        <v>1189</v>
      </c>
      <c r="D23" s="80" t="s">
        <v>1242</v>
      </c>
      <c r="E23" s="80">
        <v>151</v>
      </c>
      <c r="F23" s="85">
        <v>3411.09</v>
      </c>
      <c r="G23" s="86">
        <v>11.185185185185199</v>
      </c>
      <c r="H23" s="80">
        <v>133</v>
      </c>
      <c r="I23" s="80">
        <f>VLOOKUP(A23,[38]Sheet2!A$6:B$307,2,0)</f>
        <v>0</v>
      </c>
      <c r="J23" s="80" t="s">
        <v>1176</v>
      </c>
      <c r="K23" s="85">
        <v>22.59</v>
      </c>
      <c r="L23" s="85">
        <v>31.8</v>
      </c>
      <c r="M23" s="85">
        <v>28.33</v>
      </c>
      <c r="N23" s="83">
        <v>25.75</v>
      </c>
      <c r="O23" s="84">
        <f t="shared" si="0"/>
        <v>-3.16</v>
      </c>
      <c r="Q23" s="73">
        <f t="shared" si="1"/>
        <v>9.2100000000000009</v>
      </c>
    </row>
    <row r="24" spans="1:17">
      <c r="A24" s="80" t="s">
        <v>254</v>
      </c>
      <c r="B24" s="80" t="s">
        <v>1244</v>
      </c>
      <c r="C24" s="80" t="s">
        <v>1191</v>
      </c>
      <c r="D24" s="80" t="s">
        <v>1242</v>
      </c>
      <c r="E24" s="80">
        <v>501</v>
      </c>
      <c r="F24" s="85">
        <v>12730.41</v>
      </c>
      <c r="G24" s="86">
        <v>37.1111111111111</v>
      </c>
      <c r="H24" s="80">
        <v>2</v>
      </c>
      <c r="I24" s="80">
        <f>VLOOKUP(A24,[38]Sheet2!A$6:B$307,2,0)</f>
        <v>0</v>
      </c>
      <c r="J24" s="80" t="s">
        <v>1176</v>
      </c>
      <c r="K24" s="85">
        <v>25.41</v>
      </c>
      <c r="L24" s="85">
        <v>37.770000000000003</v>
      </c>
      <c r="M24" s="85">
        <v>31.9</v>
      </c>
      <c r="N24" s="83">
        <v>29</v>
      </c>
      <c r="O24" s="84">
        <f t="shared" si="0"/>
        <v>-3.59</v>
      </c>
      <c r="Q24" s="73">
        <f t="shared" si="1"/>
        <v>12.36</v>
      </c>
    </row>
    <row r="25" spans="1:17">
      <c r="A25" s="80" t="s">
        <v>255</v>
      </c>
      <c r="B25" s="80" t="s">
        <v>1245</v>
      </c>
      <c r="C25" s="80" t="s">
        <v>1192</v>
      </c>
      <c r="D25" s="80" t="s">
        <v>1242</v>
      </c>
      <c r="E25" s="80">
        <v>537</v>
      </c>
      <c r="F25" s="85">
        <v>14950.08</v>
      </c>
      <c r="G25" s="86">
        <v>39.7777777777778</v>
      </c>
      <c r="H25" s="80">
        <v>0</v>
      </c>
      <c r="I25" s="80">
        <f>VLOOKUP(A25,[38]Sheet2!A$6:B$307,2,0)</f>
        <v>0</v>
      </c>
      <c r="J25" s="80" t="s">
        <v>1176</v>
      </c>
      <c r="K25" s="85">
        <v>27.84</v>
      </c>
      <c r="L25" s="85">
        <v>38.36</v>
      </c>
      <c r="M25" s="85">
        <v>35.369999999999997</v>
      </c>
      <c r="N25" s="83">
        <v>32.15</v>
      </c>
      <c r="O25" s="84">
        <f t="shared" si="0"/>
        <v>-4.3099999999999996</v>
      </c>
      <c r="Q25" s="73">
        <f t="shared" si="1"/>
        <v>10.52</v>
      </c>
    </row>
    <row r="26" spans="1:17">
      <c r="A26" s="80" t="s">
        <v>256</v>
      </c>
      <c r="B26" s="80" t="s">
        <v>1246</v>
      </c>
      <c r="C26" s="80" t="s">
        <v>1193</v>
      </c>
      <c r="D26" s="80" t="s">
        <v>1242</v>
      </c>
      <c r="E26" s="80">
        <v>118</v>
      </c>
      <c r="F26" s="85">
        <v>3665.08</v>
      </c>
      <c r="G26" s="86">
        <v>8.7407407407407405</v>
      </c>
      <c r="H26" s="80">
        <v>0</v>
      </c>
      <c r="I26" s="80">
        <f>VLOOKUP(A26,[38]Sheet2!A$6:B$307,2,0)</f>
        <v>0</v>
      </c>
      <c r="J26" s="80" t="s">
        <v>1176</v>
      </c>
      <c r="K26" s="85">
        <v>31.06</v>
      </c>
      <c r="L26" s="85">
        <v>36.090000000000003</v>
      </c>
      <c r="M26" s="85" t="e">
        <v>#N/A</v>
      </c>
      <c r="N26" s="83" t="e">
        <v>#N/A</v>
      </c>
      <c r="O26" s="84" t="e">
        <f t="shared" si="0"/>
        <v>#N/A</v>
      </c>
      <c r="Q26" s="73">
        <f t="shared" si="1"/>
        <v>5.03</v>
      </c>
    </row>
    <row r="27" spans="1:17">
      <c r="A27" s="80" t="s">
        <v>229</v>
      </c>
      <c r="B27" s="80" t="s">
        <v>1247</v>
      </c>
      <c r="C27" s="80" t="s">
        <v>1187</v>
      </c>
      <c r="D27" s="80" t="s">
        <v>1248</v>
      </c>
      <c r="E27" s="80">
        <v>98</v>
      </c>
      <c r="F27" s="85">
        <v>1826.72</v>
      </c>
      <c r="G27" s="86">
        <v>7.2592592592592604</v>
      </c>
      <c r="H27" s="80">
        <v>0</v>
      </c>
      <c r="I27" s="80">
        <f>VLOOKUP(A27,[38]Sheet2!A$6:B$307,2,0)</f>
        <v>0</v>
      </c>
      <c r="J27" s="80" t="s">
        <v>1176</v>
      </c>
      <c r="K27" s="85">
        <v>18.64</v>
      </c>
      <c r="L27" s="85">
        <v>28.04</v>
      </c>
      <c r="M27" s="85">
        <v>23.16</v>
      </c>
      <c r="N27" s="83">
        <v>21.05</v>
      </c>
      <c r="O27" s="84">
        <f t="shared" si="0"/>
        <v>-2.41</v>
      </c>
      <c r="Q27" s="73">
        <f t="shared" si="1"/>
        <v>9.4</v>
      </c>
    </row>
    <row r="28" spans="1:17">
      <c r="A28" s="80" t="s">
        <v>230</v>
      </c>
      <c r="B28" s="80" t="s">
        <v>1249</v>
      </c>
      <c r="C28" s="80" t="s">
        <v>1189</v>
      </c>
      <c r="D28" s="80" t="s">
        <v>1248</v>
      </c>
      <c r="E28" s="80">
        <v>184</v>
      </c>
      <c r="F28" s="85">
        <v>4097.68</v>
      </c>
      <c r="G28" s="86">
        <v>13.6296296296296</v>
      </c>
      <c r="H28" s="80">
        <v>0</v>
      </c>
      <c r="I28" s="80">
        <f>VLOOKUP(A28,[38]Sheet2!A$6:B$307,2,0)</f>
        <v>0</v>
      </c>
      <c r="J28" s="80" t="s">
        <v>1176</v>
      </c>
      <c r="K28" s="85">
        <v>22.27</v>
      </c>
      <c r="L28" s="85">
        <v>38.65</v>
      </c>
      <c r="M28" s="85">
        <v>28.33</v>
      </c>
      <c r="N28" s="83">
        <v>25.75</v>
      </c>
      <c r="O28" s="84">
        <f t="shared" si="0"/>
        <v>-3.48</v>
      </c>
      <c r="Q28" s="73">
        <f t="shared" si="1"/>
        <v>16.38</v>
      </c>
    </row>
    <row r="29" spans="1:17">
      <c r="A29" s="80" t="s">
        <v>231</v>
      </c>
      <c r="B29" s="80" t="s">
        <v>1250</v>
      </c>
      <c r="C29" s="80" t="s">
        <v>1191</v>
      </c>
      <c r="D29" s="80" t="s">
        <v>1248</v>
      </c>
      <c r="E29" s="80">
        <v>440</v>
      </c>
      <c r="F29" s="85">
        <v>11180.4</v>
      </c>
      <c r="G29" s="86">
        <v>32.592592592592602</v>
      </c>
      <c r="H29" s="80">
        <v>5</v>
      </c>
      <c r="I29" s="80">
        <f>VLOOKUP(A29,[38]Sheet2!A$6:B$307,2,0)</f>
        <v>0</v>
      </c>
      <c r="J29" s="80" t="s">
        <v>1176</v>
      </c>
      <c r="K29" s="85">
        <v>25.41</v>
      </c>
      <c r="L29" s="85">
        <v>29.84</v>
      </c>
      <c r="M29" s="85">
        <v>31.9</v>
      </c>
      <c r="N29" s="83">
        <v>29</v>
      </c>
      <c r="O29" s="84">
        <f t="shared" si="0"/>
        <v>-3.59</v>
      </c>
      <c r="Q29" s="73">
        <f t="shared" si="1"/>
        <v>4.43</v>
      </c>
    </row>
    <row r="30" spans="1:17">
      <c r="A30" s="80" t="s">
        <v>232</v>
      </c>
      <c r="B30" s="80" t="s">
        <v>1251</v>
      </c>
      <c r="C30" s="80" t="s">
        <v>1192</v>
      </c>
      <c r="D30" s="80" t="s">
        <v>1248</v>
      </c>
      <c r="E30" s="80">
        <v>255</v>
      </c>
      <c r="F30" s="85">
        <v>7099.2</v>
      </c>
      <c r="G30" s="86">
        <v>18.8888888888889</v>
      </c>
      <c r="H30" s="80">
        <v>0</v>
      </c>
      <c r="I30" s="80">
        <f>VLOOKUP(A30,[38]Sheet2!A$6:B$307,2,0)</f>
        <v>0</v>
      </c>
      <c r="J30" s="80" t="s">
        <v>1176</v>
      </c>
      <c r="K30" s="85">
        <v>27.84</v>
      </c>
      <c r="L30" s="85">
        <v>46.1</v>
      </c>
      <c r="M30" s="85">
        <v>35.369999999999997</v>
      </c>
      <c r="N30" s="83">
        <v>32.15</v>
      </c>
      <c r="O30" s="84">
        <f t="shared" si="0"/>
        <v>-4.3099999999999996</v>
      </c>
      <c r="Q30" s="73">
        <f t="shared" si="1"/>
        <v>18.260000000000002</v>
      </c>
    </row>
    <row r="31" spans="1:17">
      <c r="A31" s="80" t="s">
        <v>233</v>
      </c>
      <c r="B31" s="80" t="s">
        <v>1252</v>
      </c>
      <c r="C31" s="80" t="s">
        <v>1193</v>
      </c>
      <c r="D31" s="80" t="s">
        <v>1248</v>
      </c>
      <c r="E31" s="80">
        <v>351</v>
      </c>
      <c r="F31" s="85">
        <v>10751.13</v>
      </c>
      <c r="G31" s="86">
        <v>26</v>
      </c>
      <c r="H31" s="80">
        <v>1</v>
      </c>
      <c r="I31" s="80">
        <f>VLOOKUP(A31,[38]Sheet2!A$6:B$307,2,0)</f>
        <v>0</v>
      </c>
      <c r="J31" s="80" t="s">
        <v>1176</v>
      </c>
      <c r="K31" s="85">
        <v>30.63</v>
      </c>
      <c r="L31" s="85">
        <v>49.89</v>
      </c>
      <c r="M31" s="85" t="e">
        <v>#N/A</v>
      </c>
      <c r="N31" s="83" t="e">
        <v>#N/A</v>
      </c>
      <c r="O31" s="84" t="e">
        <f t="shared" si="0"/>
        <v>#N/A</v>
      </c>
      <c r="Q31" s="73">
        <f t="shared" si="1"/>
        <v>19.260000000000002</v>
      </c>
    </row>
    <row r="32" spans="1:17">
      <c r="A32" s="80" t="s">
        <v>235</v>
      </c>
      <c r="B32" s="80" t="s">
        <v>1253</v>
      </c>
      <c r="C32" s="80" t="s">
        <v>1187</v>
      </c>
      <c r="D32" s="80" t="s">
        <v>1254</v>
      </c>
      <c r="E32" s="80">
        <v>245</v>
      </c>
      <c r="F32" s="85">
        <v>4566.8</v>
      </c>
      <c r="G32" s="86">
        <v>18.148148148148099</v>
      </c>
      <c r="H32" s="80">
        <v>1</v>
      </c>
      <c r="I32" s="80">
        <f>VLOOKUP(A32,[38]Sheet2!A$6:B$307,2,0)</f>
        <v>0</v>
      </c>
      <c r="J32" s="80" t="s">
        <v>1176</v>
      </c>
      <c r="K32" s="85">
        <v>18.64</v>
      </c>
      <c r="L32" s="85">
        <v>37.409999999999997</v>
      </c>
      <c r="M32" s="85">
        <v>23.16</v>
      </c>
      <c r="N32" s="83">
        <v>21.05</v>
      </c>
      <c r="O32" s="84">
        <f t="shared" si="0"/>
        <v>-2.41</v>
      </c>
      <c r="Q32" s="73">
        <f t="shared" si="1"/>
        <v>18.77</v>
      </c>
    </row>
    <row r="33" spans="1:17">
      <c r="A33" s="80" t="s">
        <v>236</v>
      </c>
      <c r="B33" s="80" t="s">
        <v>1255</v>
      </c>
      <c r="C33" s="80" t="s">
        <v>1189</v>
      </c>
      <c r="D33" s="80" t="s">
        <v>1254</v>
      </c>
      <c r="E33" s="80">
        <v>326</v>
      </c>
      <c r="F33" s="85">
        <v>7364.34</v>
      </c>
      <c r="G33" s="86">
        <v>24.148148148148099</v>
      </c>
      <c r="H33" s="80">
        <v>3</v>
      </c>
      <c r="I33" s="80">
        <f>VLOOKUP(A33,[38]Sheet2!A$6:B$307,2,0)</f>
        <v>0</v>
      </c>
      <c r="J33" s="80" t="s">
        <v>1176</v>
      </c>
      <c r="K33" s="85">
        <v>22.59</v>
      </c>
      <c r="L33" s="85">
        <v>33.130000000000003</v>
      </c>
      <c r="M33" s="85">
        <v>28.33</v>
      </c>
      <c r="N33" s="83">
        <v>25.75</v>
      </c>
      <c r="O33" s="84">
        <f t="shared" si="0"/>
        <v>-3.16</v>
      </c>
      <c r="Q33" s="73">
        <f t="shared" si="1"/>
        <v>10.54</v>
      </c>
    </row>
    <row r="34" spans="1:17">
      <c r="A34" s="80" t="s">
        <v>237</v>
      </c>
      <c r="B34" s="80" t="s">
        <v>1256</v>
      </c>
      <c r="C34" s="80" t="s">
        <v>1191</v>
      </c>
      <c r="D34" s="80" t="s">
        <v>1254</v>
      </c>
      <c r="E34" s="80">
        <v>379</v>
      </c>
      <c r="F34" s="85">
        <v>9630.39</v>
      </c>
      <c r="G34" s="86">
        <v>28.074074074074101</v>
      </c>
      <c r="H34" s="80">
        <v>0</v>
      </c>
      <c r="I34" s="80">
        <f>VLOOKUP(A34,[38]Sheet2!A$6:B$307,2,0)</f>
        <v>0</v>
      </c>
      <c r="J34" s="80" t="s">
        <v>1176</v>
      </c>
      <c r="K34" s="85">
        <v>25.41</v>
      </c>
      <c r="L34" s="85">
        <v>41.4</v>
      </c>
      <c r="M34" s="85">
        <v>31.9</v>
      </c>
      <c r="N34" s="83">
        <v>29</v>
      </c>
      <c r="O34" s="84">
        <f t="shared" ref="O34:O65" si="2">K34-N34</f>
        <v>-3.59</v>
      </c>
      <c r="Q34" s="73">
        <f t="shared" ref="Q34:Q65" si="3">L34-K34</f>
        <v>15.99</v>
      </c>
    </row>
    <row r="35" spans="1:17">
      <c r="A35" s="80" t="s">
        <v>238</v>
      </c>
      <c r="B35" s="80" t="s">
        <v>1257</v>
      </c>
      <c r="C35" s="80" t="s">
        <v>1192</v>
      </c>
      <c r="D35" s="80" t="s">
        <v>1254</v>
      </c>
      <c r="E35" s="80">
        <v>125</v>
      </c>
      <c r="F35" s="85">
        <v>3530</v>
      </c>
      <c r="G35" s="86">
        <v>9.2592592592592595</v>
      </c>
      <c r="H35" s="80">
        <v>22</v>
      </c>
      <c r="I35" s="80">
        <f>VLOOKUP(A35,[38]Sheet2!A$6:B$307,2,0)</f>
        <v>0</v>
      </c>
      <c r="J35" s="80" t="s">
        <v>1176</v>
      </c>
      <c r="K35" s="85">
        <v>28.24</v>
      </c>
      <c r="L35" s="85">
        <v>40.840000000000003</v>
      </c>
      <c r="M35" s="85">
        <v>35.369999999999997</v>
      </c>
      <c r="N35" s="83">
        <v>32.15</v>
      </c>
      <c r="O35" s="84">
        <f t="shared" si="2"/>
        <v>-3.91</v>
      </c>
      <c r="Q35" s="73">
        <f t="shared" si="3"/>
        <v>12.6</v>
      </c>
    </row>
    <row r="36" spans="1:17">
      <c r="A36" s="80" t="s">
        <v>239</v>
      </c>
      <c r="B36" s="80" t="s">
        <v>1258</v>
      </c>
      <c r="C36" s="80" t="s">
        <v>1193</v>
      </c>
      <c r="D36" s="80" t="s">
        <v>1254</v>
      </c>
      <c r="E36" s="80">
        <v>97</v>
      </c>
      <c r="F36" s="85">
        <v>3012.82</v>
      </c>
      <c r="G36" s="86">
        <v>7.1851851851851896</v>
      </c>
      <c r="H36" s="80">
        <v>117</v>
      </c>
      <c r="I36" s="80">
        <f>VLOOKUP(A36,[38]Sheet2!A$6:B$307,2,0)</f>
        <v>0</v>
      </c>
      <c r="J36" s="80" t="s">
        <v>1176</v>
      </c>
      <c r="K36" s="85">
        <v>31.06</v>
      </c>
      <c r="L36" s="85">
        <v>37.68</v>
      </c>
      <c r="M36" s="85" t="e">
        <v>#N/A</v>
      </c>
      <c r="N36" s="83" t="e">
        <v>#N/A</v>
      </c>
      <c r="O36" s="84" t="e">
        <f t="shared" si="2"/>
        <v>#N/A</v>
      </c>
      <c r="Q36" s="73">
        <f t="shared" si="3"/>
        <v>6.62</v>
      </c>
    </row>
    <row r="37" spans="1:17">
      <c r="A37" s="80" t="s">
        <v>288</v>
      </c>
      <c r="B37" s="80" t="s">
        <v>1259</v>
      </c>
      <c r="C37" s="80" t="s">
        <v>1187</v>
      </c>
      <c r="D37" s="80" t="s">
        <v>1260</v>
      </c>
      <c r="E37" s="80">
        <v>225</v>
      </c>
      <c r="F37" s="85">
        <v>4194</v>
      </c>
      <c r="G37" s="86">
        <v>16.6666666666667</v>
      </c>
      <c r="H37" s="80">
        <v>129</v>
      </c>
      <c r="I37" s="80">
        <f>VLOOKUP(A37,[38]Sheet2!A$6:B$307,2,0)</f>
        <v>0</v>
      </c>
      <c r="J37" s="80" t="s">
        <v>1176</v>
      </c>
      <c r="K37" s="85">
        <v>18.64</v>
      </c>
      <c r="L37" s="85">
        <v>35.479999999999997</v>
      </c>
      <c r="M37" s="85">
        <v>23.16</v>
      </c>
      <c r="N37" s="83">
        <v>21.05</v>
      </c>
      <c r="O37" s="84">
        <f t="shared" si="2"/>
        <v>-2.41</v>
      </c>
      <c r="Q37" s="73">
        <f t="shared" si="3"/>
        <v>16.84</v>
      </c>
    </row>
    <row r="38" spans="1:17">
      <c r="A38" s="80" t="s">
        <v>289</v>
      </c>
      <c r="B38" s="80" t="s">
        <v>1261</v>
      </c>
      <c r="C38" s="80" t="s">
        <v>1189</v>
      </c>
      <c r="D38" s="80" t="s">
        <v>1260</v>
      </c>
      <c r="E38" s="80">
        <v>604</v>
      </c>
      <c r="F38" s="85">
        <v>13451.08</v>
      </c>
      <c r="G38" s="86">
        <v>44.740740740740698</v>
      </c>
      <c r="H38" s="80">
        <v>5</v>
      </c>
      <c r="I38" s="80">
        <f>VLOOKUP(A38,[38]Sheet2!A$6:B$307,2,0)</f>
        <v>0</v>
      </c>
      <c r="J38" s="80" t="s">
        <v>1176</v>
      </c>
      <c r="K38" s="85">
        <v>22.27</v>
      </c>
      <c r="L38" s="85">
        <v>32.28</v>
      </c>
      <c r="M38" s="85">
        <v>28.33</v>
      </c>
      <c r="N38" s="83">
        <v>25.75</v>
      </c>
      <c r="O38" s="84">
        <f t="shared" si="2"/>
        <v>-3.48</v>
      </c>
      <c r="Q38" s="73">
        <f t="shared" si="3"/>
        <v>10.01</v>
      </c>
    </row>
    <row r="39" spans="1:17">
      <c r="A39" s="80" t="s">
        <v>290</v>
      </c>
      <c r="B39" s="80" t="s">
        <v>1262</v>
      </c>
      <c r="C39" s="80" t="s">
        <v>1191</v>
      </c>
      <c r="D39" s="80" t="s">
        <v>1260</v>
      </c>
      <c r="E39" s="80">
        <v>698</v>
      </c>
      <c r="F39" s="85">
        <v>17491.88</v>
      </c>
      <c r="G39" s="86">
        <v>51.703703703703702</v>
      </c>
      <c r="H39" s="80">
        <v>2</v>
      </c>
      <c r="I39" s="80">
        <f>VLOOKUP(A39,[38]Sheet2!A$6:B$307,2,0)</f>
        <v>0</v>
      </c>
      <c r="J39" s="80" t="s">
        <v>1176</v>
      </c>
      <c r="K39" s="85">
        <v>25.06</v>
      </c>
      <c r="L39" s="85">
        <v>42.78</v>
      </c>
      <c r="M39" s="85">
        <v>31.9</v>
      </c>
      <c r="N39" s="83">
        <v>29</v>
      </c>
      <c r="O39" s="84">
        <f t="shared" si="2"/>
        <v>-3.94</v>
      </c>
      <c r="Q39" s="73">
        <f t="shared" si="3"/>
        <v>17.72</v>
      </c>
    </row>
    <row r="40" spans="1:17">
      <c r="A40" s="80" t="s">
        <v>291</v>
      </c>
      <c r="B40" s="80" t="s">
        <v>1263</v>
      </c>
      <c r="C40" s="80" t="s">
        <v>1192</v>
      </c>
      <c r="D40" s="80" t="s">
        <v>1260</v>
      </c>
      <c r="E40" s="80">
        <v>468</v>
      </c>
      <c r="F40" s="85">
        <v>13216.32</v>
      </c>
      <c r="G40" s="86">
        <v>34.6666666666667</v>
      </c>
      <c r="H40" s="80">
        <v>0</v>
      </c>
      <c r="I40" s="80">
        <f>VLOOKUP(A40,[38]Sheet2!A$6:B$307,2,0)</f>
        <v>0</v>
      </c>
      <c r="J40" s="80" t="s">
        <v>1176</v>
      </c>
      <c r="K40" s="85">
        <v>28.24</v>
      </c>
      <c r="L40" s="85">
        <v>41.88</v>
      </c>
      <c r="M40" s="85">
        <v>35.369999999999997</v>
      </c>
      <c r="N40" s="83">
        <v>32.15</v>
      </c>
      <c r="O40" s="84">
        <f t="shared" si="2"/>
        <v>-3.91</v>
      </c>
      <c r="Q40" s="73">
        <f t="shared" si="3"/>
        <v>13.64</v>
      </c>
    </row>
    <row r="41" spans="1:17">
      <c r="A41" s="80" t="s">
        <v>292</v>
      </c>
      <c r="B41" s="80" t="s">
        <v>1264</v>
      </c>
      <c r="C41" s="80" t="s">
        <v>1193</v>
      </c>
      <c r="D41" s="80" t="s">
        <v>1260</v>
      </c>
      <c r="E41" s="80">
        <v>246</v>
      </c>
      <c r="F41" s="85">
        <v>7534.98</v>
      </c>
      <c r="G41" s="86">
        <v>18.2222222222222</v>
      </c>
      <c r="H41" s="80">
        <v>6</v>
      </c>
      <c r="I41" s="80">
        <f>VLOOKUP(A41,[38]Sheet2!A$6:B$307,2,0)</f>
        <v>0</v>
      </c>
      <c r="J41" s="80" t="s">
        <v>1176</v>
      </c>
      <c r="K41" s="85">
        <v>30.63</v>
      </c>
      <c r="L41" s="85">
        <v>52.01</v>
      </c>
      <c r="M41" s="85" t="e">
        <v>#N/A</v>
      </c>
      <c r="N41" s="83" t="e">
        <v>#N/A</v>
      </c>
      <c r="O41" s="84" t="e">
        <f t="shared" si="2"/>
        <v>#N/A</v>
      </c>
      <c r="Q41" s="73">
        <f t="shared" si="3"/>
        <v>21.38</v>
      </c>
    </row>
    <row r="42" spans="1:17">
      <c r="A42" s="80" t="s">
        <v>294</v>
      </c>
      <c r="B42" s="80" t="s">
        <v>1265</v>
      </c>
      <c r="C42" s="80" t="s">
        <v>1187</v>
      </c>
      <c r="D42" s="80" t="s">
        <v>1266</v>
      </c>
      <c r="E42" s="80">
        <v>184</v>
      </c>
      <c r="F42" s="85">
        <v>3429.76</v>
      </c>
      <c r="G42" s="86">
        <v>13.6296296296296</v>
      </c>
      <c r="H42" s="80">
        <v>286</v>
      </c>
      <c r="I42" s="80">
        <f>VLOOKUP(A42,[38]Sheet2!A$6:B$307,2,0)</f>
        <v>0</v>
      </c>
      <c r="J42" s="80" t="s">
        <v>1176</v>
      </c>
      <c r="K42" s="85">
        <v>18.64</v>
      </c>
      <c r="L42" s="85">
        <v>23.28</v>
      </c>
      <c r="M42" s="85">
        <v>23.16</v>
      </c>
      <c r="N42" s="83">
        <v>21.05</v>
      </c>
      <c r="O42" s="84">
        <f t="shared" si="2"/>
        <v>-2.41</v>
      </c>
      <c r="Q42" s="73">
        <f t="shared" si="3"/>
        <v>4.6399999999999997</v>
      </c>
    </row>
    <row r="43" spans="1:17">
      <c r="A43" s="80" t="s">
        <v>295</v>
      </c>
      <c r="B43" s="80" t="s">
        <v>1267</v>
      </c>
      <c r="C43" s="80" t="s">
        <v>1189</v>
      </c>
      <c r="D43" s="80" t="s">
        <v>1266</v>
      </c>
      <c r="E43" s="80">
        <v>240</v>
      </c>
      <c r="F43" s="85">
        <v>5421.6</v>
      </c>
      <c r="G43" s="86">
        <v>17.7777777777778</v>
      </c>
      <c r="H43" s="80">
        <v>63</v>
      </c>
      <c r="I43" s="80">
        <f>VLOOKUP(A43,[38]Sheet2!A$6:B$307,2,0)</f>
        <v>0</v>
      </c>
      <c r="J43" s="80" t="s">
        <v>1176</v>
      </c>
      <c r="K43" s="85">
        <v>22.59</v>
      </c>
      <c r="L43" s="85">
        <v>32.9</v>
      </c>
      <c r="M43" s="85">
        <v>28.33</v>
      </c>
      <c r="N43" s="83">
        <v>25.75</v>
      </c>
      <c r="O43" s="84">
        <f t="shared" si="2"/>
        <v>-3.16</v>
      </c>
      <c r="Q43" s="73">
        <f t="shared" si="3"/>
        <v>10.31</v>
      </c>
    </row>
    <row r="44" spans="1:17">
      <c r="A44" s="80" t="s">
        <v>296</v>
      </c>
      <c r="B44" s="80" t="s">
        <v>1268</v>
      </c>
      <c r="C44" s="80" t="s">
        <v>1191</v>
      </c>
      <c r="D44" s="80" t="s">
        <v>1266</v>
      </c>
      <c r="E44" s="80">
        <v>282</v>
      </c>
      <c r="F44" s="85">
        <v>7165.62</v>
      </c>
      <c r="G44" s="86">
        <v>20.8888888888889</v>
      </c>
      <c r="H44" s="80">
        <v>2</v>
      </c>
      <c r="I44" s="80">
        <f>VLOOKUP(A44,[38]Sheet2!A$6:B$307,2,0)</f>
        <v>0</v>
      </c>
      <c r="J44" s="80" t="s">
        <v>1176</v>
      </c>
      <c r="K44" s="85">
        <v>25.41</v>
      </c>
      <c r="L44" s="85">
        <v>37.33</v>
      </c>
      <c r="M44" s="85">
        <v>31.9</v>
      </c>
      <c r="N44" s="83">
        <v>29</v>
      </c>
      <c r="O44" s="84">
        <f t="shared" si="2"/>
        <v>-3.59</v>
      </c>
      <c r="Q44" s="73">
        <f t="shared" si="3"/>
        <v>11.92</v>
      </c>
    </row>
    <row r="45" spans="1:17">
      <c r="A45" s="80" t="s">
        <v>297</v>
      </c>
      <c r="B45" s="80" t="s">
        <v>1269</v>
      </c>
      <c r="C45" s="80" t="s">
        <v>1192</v>
      </c>
      <c r="D45" s="80" t="s">
        <v>1266</v>
      </c>
      <c r="E45" s="80">
        <v>71</v>
      </c>
      <c r="F45" s="85">
        <v>1976.64</v>
      </c>
      <c r="G45" s="86">
        <v>5.2592592592592604</v>
      </c>
      <c r="H45" s="80">
        <v>77</v>
      </c>
      <c r="I45" s="80">
        <f>VLOOKUP(A45,[38]Sheet2!A$6:B$307,2,0)</f>
        <v>0</v>
      </c>
      <c r="J45" s="80" t="s">
        <v>1176</v>
      </c>
      <c r="K45" s="85">
        <v>27.84</v>
      </c>
      <c r="L45" s="85">
        <v>38.799999999999997</v>
      </c>
      <c r="M45" s="85">
        <v>35.369999999999997</v>
      </c>
      <c r="N45" s="83">
        <v>32.15</v>
      </c>
      <c r="O45" s="84">
        <f t="shared" si="2"/>
        <v>-4.3099999999999996</v>
      </c>
      <c r="Q45" s="73">
        <f t="shared" si="3"/>
        <v>10.96</v>
      </c>
    </row>
    <row r="46" spans="1:17">
      <c r="A46" s="80" t="s">
        <v>298</v>
      </c>
      <c r="B46" s="80" t="s">
        <v>1270</v>
      </c>
      <c r="C46" s="80" t="s">
        <v>1193</v>
      </c>
      <c r="D46" s="80" t="s">
        <v>1266</v>
      </c>
      <c r="E46" s="80">
        <v>84</v>
      </c>
      <c r="F46" s="85">
        <v>2609.04</v>
      </c>
      <c r="G46" s="86">
        <v>6.2222222222222197</v>
      </c>
      <c r="H46" s="80">
        <v>0</v>
      </c>
      <c r="I46" s="80">
        <f>VLOOKUP(A46,[38]Sheet2!A$6:B$307,2,0)</f>
        <v>0</v>
      </c>
      <c r="J46" s="80" t="s">
        <v>1176</v>
      </c>
      <c r="K46" s="85">
        <v>31.06</v>
      </c>
      <c r="L46" s="85">
        <v>57.74</v>
      </c>
      <c r="M46" s="85" t="e">
        <v>#N/A</v>
      </c>
      <c r="N46" s="83" t="e">
        <v>#N/A</v>
      </c>
      <c r="O46" s="84" t="e">
        <f t="shared" si="2"/>
        <v>#N/A</v>
      </c>
      <c r="Q46" s="73">
        <f t="shared" si="3"/>
        <v>26.68</v>
      </c>
    </row>
    <row r="47" spans="1:17">
      <c r="A47" s="80" t="s">
        <v>299</v>
      </c>
      <c r="B47" s="80" t="s">
        <v>1271</v>
      </c>
      <c r="C47" s="80" t="s">
        <v>1187</v>
      </c>
      <c r="D47" s="80" t="s">
        <v>1272</v>
      </c>
      <c r="E47" s="80">
        <v>222</v>
      </c>
      <c r="F47" s="85">
        <v>4138.08</v>
      </c>
      <c r="G47" s="86">
        <v>16.4444444444444</v>
      </c>
      <c r="H47" s="80">
        <v>6</v>
      </c>
      <c r="I47" s="80">
        <f>VLOOKUP(A47,[38]Sheet2!A$6:B$307,2,0)</f>
        <v>0</v>
      </c>
      <c r="J47" s="80" t="s">
        <v>1176</v>
      </c>
      <c r="K47" s="85">
        <v>18.64</v>
      </c>
      <c r="L47" s="85">
        <v>26.6</v>
      </c>
      <c r="M47" s="85">
        <v>23.16</v>
      </c>
      <c r="N47" s="83">
        <v>21.05</v>
      </c>
      <c r="O47" s="84">
        <f t="shared" si="2"/>
        <v>-2.41</v>
      </c>
      <c r="Q47" s="73">
        <f t="shared" si="3"/>
        <v>7.96</v>
      </c>
    </row>
    <row r="48" spans="1:17">
      <c r="A48" s="80" t="s">
        <v>300</v>
      </c>
      <c r="B48" s="80" t="s">
        <v>1273</v>
      </c>
      <c r="C48" s="80" t="s">
        <v>1189</v>
      </c>
      <c r="D48" s="80" t="s">
        <v>1272</v>
      </c>
      <c r="E48" s="80">
        <v>294</v>
      </c>
      <c r="F48" s="85">
        <v>6547.38</v>
      </c>
      <c r="G48" s="86">
        <v>21.7777777777778</v>
      </c>
      <c r="H48" s="80">
        <v>1</v>
      </c>
      <c r="I48" s="80">
        <f>VLOOKUP(A48,[38]Sheet2!A$6:B$307,2,0)</f>
        <v>0</v>
      </c>
      <c r="J48" s="80" t="s">
        <v>1176</v>
      </c>
      <c r="K48" s="85">
        <v>22.27</v>
      </c>
      <c r="L48" s="85">
        <v>34.299999999999997</v>
      </c>
      <c r="M48" s="85">
        <v>28.33</v>
      </c>
      <c r="N48" s="83">
        <v>25.75</v>
      </c>
      <c r="O48" s="84">
        <f t="shared" si="2"/>
        <v>-3.48</v>
      </c>
      <c r="Q48" s="73">
        <f t="shared" si="3"/>
        <v>12.03</v>
      </c>
    </row>
    <row r="49" spans="1:17">
      <c r="A49" s="80" t="s">
        <v>301</v>
      </c>
      <c r="B49" s="80" t="s">
        <v>1274</v>
      </c>
      <c r="C49" s="80" t="s">
        <v>1191</v>
      </c>
      <c r="D49" s="80" t="s">
        <v>1272</v>
      </c>
      <c r="E49" s="80">
        <v>842</v>
      </c>
      <c r="F49" s="85">
        <v>21100.52</v>
      </c>
      <c r="G49" s="86">
        <v>62.370370370370402</v>
      </c>
      <c r="H49" s="80">
        <v>1</v>
      </c>
      <c r="I49" s="80">
        <f>VLOOKUP(A49,[38]Sheet2!A$6:B$307,2,0)</f>
        <v>0</v>
      </c>
      <c r="J49" s="80" t="s">
        <v>1176</v>
      </c>
      <c r="K49" s="85">
        <v>25.06</v>
      </c>
      <c r="L49" s="85">
        <v>38.409999999999997</v>
      </c>
      <c r="M49" s="85">
        <v>31.9</v>
      </c>
      <c r="N49" s="83">
        <v>29</v>
      </c>
      <c r="O49" s="84">
        <f t="shared" si="2"/>
        <v>-3.94</v>
      </c>
      <c r="Q49" s="73">
        <f t="shared" si="3"/>
        <v>13.35</v>
      </c>
    </row>
    <row r="50" spans="1:17">
      <c r="A50" s="80" t="s">
        <v>302</v>
      </c>
      <c r="B50" s="80" t="s">
        <v>1275</v>
      </c>
      <c r="C50" s="80" t="s">
        <v>1192</v>
      </c>
      <c r="D50" s="80" t="s">
        <v>1272</v>
      </c>
      <c r="E50" s="80">
        <v>133</v>
      </c>
      <c r="F50" s="85">
        <v>3755.92</v>
      </c>
      <c r="G50" s="86">
        <v>9.8518518518518494</v>
      </c>
      <c r="H50" s="80">
        <v>110</v>
      </c>
      <c r="I50" s="80">
        <f>VLOOKUP(A50,[38]Sheet2!A$6:B$307,2,0)</f>
        <v>0</v>
      </c>
      <c r="J50" s="80" t="s">
        <v>1176</v>
      </c>
      <c r="K50" s="85">
        <v>28.24</v>
      </c>
      <c r="L50" s="85">
        <v>41.38</v>
      </c>
      <c r="M50" s="85">
        <v>35.369999999999997</v>
      </c>
      <c r="N50" s="83">
        <v>32.15</v>
      </c>
      <c r="O50" s="84">
        <f t="shared" si="2"/>
        <v>-3.91</v>
      </c>
      <c r="Q50" s="73">
        <f t="shared" si="3"/>
        <v>13.14</v>
      </c>
    </row>
    <row r="51" spans="1:17">
      <c r="A51" s="80" t="s">
        <v>303</v>
      </c>
      <c r="B51" s="80" t="s">
        <v>1276</v>
      </c>
      <c r="C51" s="80" t="s">
        <v>1193</v>
      </c>
      <c r="D51" s="80" t="s">
        <v>1272</v>
      </c>
      <c r="E51" s="80">
        <v>36</v>
      </c>
      <c r="F51" s="85">
        <v>1118.1600000000001</v>
      </c>
      <c r="G51" s="86">
        <v>2.6666666666666701</v>
      </c>
      <c r="H51" s="80">
        <v>52</v>
      </c>
      <c r="I51" s="80">
        <f>VLOOKUP(A51,[38]Sheet2!A$6:B$307,2,0)</f>
        <v>0</v>
      </c>
      <c r="J51" s="80" t="s">
        <v>1176</v>
      </c>
      <c r="K51" s="85">
        <v>31.06</v>
      </c>
      <c r="L51" s="85">
        <v>42.49</v>
      </c>
      <c r="M51" s="85" t="e">
        <v>#N/A</v>
      </c>
      <c r="N51" s="83" t="e">
        <v>#N/A</v>
      </c>
      <c r="O51" s="84" t="e">
        <f t="shared" si="2"/>
        <v>#N/A</v>
      </c>
      <c r="Q51" s="73">
        <f t="shared" si="3"/>
        <v>11.43</v>
      </c>
    </row>
    <row r="52" spans="1:17">
      <c r="A52" s="80" t="s">
        <v>283</v>
      </c>
      <c r="B52" s="80" t="s">
        <v>1277</v>
      </c>
      <c r="C52" s="80" t="s">
        <v>1187</v>
      </c>
      <c r="D52" s="80" t="s">
        <v>1278</v>
      </c>
      <c r="E52" s="80">
        <v>251</v>
      </c>
      <c r="F52" s="85">
        <v>4613.38</v>
      </c>
      <c r="G52" s="86">
        <v>18.592592592592599</v>
      </c>
      <c r="H52" s="80">
        <v>0</v>
      </c>
      <c r="I52" s="80">
        <f>VLOOKUP(A52,[38]Sheet2!A$6:B$307,2,0)</f>
        <v>0</v>
      </c>
      <c r="J52" s="80" t="s">
        <v>1176</v>
      </c>
      <c r="K52" s="85">
        <v>18.38</v>
      </c>
      <c r="L52" s="85">
        <v>27.2</v>
      </c>
      <c r="M52" s="85">
        <v>23.16</v>
      </c>
      <c r="N52" s="83">
        <v>21.05</v>
      </c>
      <c r="O52" s="84">
        <f t="shared" si="2"/>
        <v>-2.67</v>
      </c>
      <c r="Q52" s="73">
        <f t="shared" si="3"/>
        <v>8.82</v>
      </c>
    </row>
    <row r="53" spans="1:17">
      <c r="A53" s="80" t="s">
        <v>284</v>
      </c>
      <c r="B53" s="80" t="s">
        <v>1279</v>
      </c>
      <c r="C53" s="80" t="s">
        <v>1189</v>
      </c>
      <c r="D53" s="80" t="s">
        <v>1278</v>
      </c>
      <c r="E53" s="80">
        <v>197</v>
      </c>
      <c r="F53" s="85">
        <v>5047.1400000000003</v>
      </c>
      <c r="G53" s="86">
        <v>14.592592592592601</v>
      </c>
      <c r="H53" s="80">
        <v>0</v>
      </c>
      <c r="I53" s="80">
        <f>VLOOKUP(A53,[38]Sheet2!A$6:B$307,2,0)</f>
        <v>0</v>
      </c>
      <c r="J53" s="80" t="s">
        <v>1176</v>
      </c>
      <c r="K53" s="85">
        <v>25.62</v>
      </c>
      <c r="L53" s="85">
        <v>32</v>
      </c>
      <c r="M53" s="85">
        <v>28.33</v>
      </c>
      <c r="N53" s="83">
        <v>25.75</v>
      </c>
      <c r="O53" s="84">
        <f t="shared" si="2"/>
        <v>-0.12999999999999901</v>
      </c>
      <c r="Q53" s="73">
        <f t="shared" si="3"/>
        <v>6.38</v>
      </c>
    </row>
    <row r="54" spans="1:17">
      <c r="A54" s="80" t="s">
        <v>285</v>
      </c>
      <c r="B54" s="80" t="s">
        <v>1280</v>
      </c>
      <c r="C54" s="80" t="s">
        <v>1191</v>
      </c>
      <c r="D54" s="80" t="s">
        <v>1278</v>
      </c>
      <c r="E54" s="80">
        <v>1089</v>
      </c>
      <c r="F54" s="85">
        <v>27671.49</v>
      </c>
      <c r="G54" s="86">
        <v>80.6666666666667</v>
      </c>
      <c r="H54" s="80">
        <v>14</v>
      </c>
      <c r="I54" s="80">
        <f>VLOOKUP(A54,[38]Sheet2!A$6:B$307,2,0)</f>
        <v>0</v>
      </c>
      <c r="J54" s="80" t="s">
        <v>1176</v>
      </c>
      <c r="K54" s="85">
        <v>25.41</v>
      </c>
      <c r="L54" s="85">
        <v>31.92</v>
      </c>
      <c r="M54" s="85">
        <v>31.9</v>
      </c>
      <c r="N54" s="83">
        <v>29</v>
      </c>
      <c r="O54" s="84">
        <f t="shared" si="2"/>
        <v>-3.59</v>
      </c>
      <c r="Q54" s="73">
        <f t="shared" si="3"/>
        <v>6.51</v>
      </c>
    </row>
    <row r="55" spans="1:17">
      <c r="A55" s="80" t="s">
        <v>286</v>
      </c>
      <c r="B55" s="80" t="s">
        <v>1281</v>
      </c>
      <c r="C55" s="80" t="s">
        <v>1192</v>
      </c>
      <c r="D55" s="80" t="s">
        <v>1278</v>
      </c>
      <c r="E55" s="80">
        <v>165</v>
      </c>
      <c r="F55" s="85">
        <v>4659.6000000000004</v>
      </c>
      <c r="G55" s="86">
        <v>12.2222222222222</v>
      </c>
      <c r="H55" s="80">
        <v>2</v>
      </c>
      <c r="I55" s="80">
        <f>VLOOKUP(A55,[38]Sheet2!A$6:B$307,2,0)</f>
        <v>0</v>
      </c>
      <c r="J55" s="80" t="s">
        <v>1176</v>
      </c>
      <c r="K55" s="85">
        <v>28.24</v>
      </c>
      <c r="L55" s="85">
        <v>43.26</v>
      </c>
      <c r="M55" s="85">
        <v>35.369999999999997</v>
      </c>
      <c r="N55" s="83">
        <v>32.15</v>
      </c>
      <c r="O55" s="84">
        <f t="shared" si="2"/>
        <v>-3.91</v>
      </c>
      <c r="Q55" s="73">
        <f t="shared" si="3"/>
        <v>15.02</v>
      </c>
    </row>
    <row r="56" spans="1:17">
      <c r="A56" s="80" t="s">
        <v>287</v>
      </c>
      <c r="B56" s="80" t="s">
        <v>1282</v>
      </c>
      <c r="C56" s="80" t="s">
        <v>1193</v>
      </c>
      <c r="D56" s="80" t="s">
        <v>1278</v>
      </c>
      <c r="E56" s="80">
        <v>30</v>
      </c>
      <c r="F56" s="85">
        <v>870.9</v>
      </c>
      <c r="G56" s="86">
        <v>2.2222222222222201</v>
      </c>
      <c r="H56" s="80">
        <v>133</v>
      </c>
      <c r="I56" s="80">
        <f>VLOOKUP(A56,[38]Sheet2!A$6:B$307,2,0)</f>
        <v>0</v>
      </c>
      <c r="J56" s="80" t="s">
        <v>1176</v>
      </c>
      <c r="K56" s="85">
        <v>29.03</v>
      </c>
      <c r="L56" s="85">
        <v>40.74</v>
      </c>
      <c r="M56" s="85" t="e">
        <v>#N/A</v>
      </c>
      <c r="N56" s="83" t="e">
        <v>#N/A</v>
      </c>
      <c r="O56" s="84" t="e">
        <f t="shared" si="2"/>
        <v>#N/A</v>
      </c>
      <c r="Q56" s="73">
        <f t="shared" si="3"/>
        <v>11.71</v>
      </c>
    </row>
    <row r="57" spans="1:17">
      <c r="A57" s="80" t="s">
        <v>259</v>
      </c>
      <c r="B57" s="80" t="s">
        <v>1283</v>
      </c>
      <c r="C57" s="80" t="s">
        <v>1187</v>
      </c>
      <c r="D57" s="80" t="s">
        <v>1284</v>
      </c>
      <c r="E57" s="80">
        <v>620</v>
      </c>
      <c r="F57" s="85">
        <v>13100.6</v>
      </c>
      <c r="G57" s="86">
        <v>45.925925925925903</v>
      </c>
      <c r="H57" s="80">
        <v>0</v>
      </c>
      <c r="I57" s="80">
        <f>VLOOKUP(A57,[38]Sheet2!A$6:B$307,2,0)</f>
        <v>0</v>
      </c>
      <c r="J57" s="80" t="s">
        <v>1176</v>
      </c>
      <c r="K57" s="85">
        <v>21.13</v>
      </c>
      <c r="L57" s="85">
        <v>34.99</v>
      </c>
      <c r="M57" s="85">
        <v>23.16</v>
      </c>
      <c r="N57" s="83">
        <v>21.05</v>
      </c>
      <c r="O57" s="84">
        <f t="shared" si="2"/>
        <v>7.9999999999998295E-2</v>
      </c>
      <c r="Q57" s="73">
        <f t="shared" si="3"/>
        <v>13.86</v>
      </c>
    </row>
    <row r="58" spans="1:17">
      <c r="A58" s="80" t="s">
        <v>262</v>
      </c>
      <c r="B58" s="80" t="s">
        <v>1285</v>
      </c>
      <c r="C58" s="80" t="s">
        <v>1191</v>
      </c>
      <c r="D58" s="80" t="s">
        <v>1284</v>
      </c>
      <c r="E58" s="80">
        <v>1362</v>
      </c>
      <c r="F58" s="85">
        <v>37196.22</v>
      </c>
      <c r="G58" s="86">
        <v>100.888888888889</v>
      </c>
      <c r="H58" s="80">
        <v>0</v>
      </c>
      <c r="I58" s="80">
        <f>VLOOKUP(A58,[38]Sheet2!A$6:B$307,2,0)</f>
        <v>0</v>
      </c>
      <c r="J58" s="80" t="s">
        <v>1176</v>
      </c>
      <c r="K58" s="85">
        <v>27.31</v>
      </c>
      <c r="L58" s="85">
        <v>40.409999999999997</v>
      </c>
      <c r="M58" s="85">
        <v>31.9</v>
      </c>
      <c r="N58" s="83">
        <v>29</v>
      </c>
      <c r="O58" s="84">
        <f t="shared" si="2"/>
        <v>-1.69</v>
      </c>
      <c r="Q58" s="73">
        <f t="shared" si="3"/>
        <v>13.1</v>
      </c>
    </row>
    <row r="59" spans="1:17">
      <c r="A59" s="80" t="s">
        <v>263</v>
      </c>
      <c r="B59" s="80" t="s">
        <v>1286</v>
      </c>
      <c r="C59" s="80" t="s">
        <v>1192</v>
      </c>
      <c r="D59" s="80" t="s">
        <v>1284</v>
      </c>
      <c r="E59" s="80">
        <v>1016</v>
      </c>
      <c r="F59" s="85">
        <v>32989.519999999997</v>
      </c>
      <c r="G59" s="86">
        <v>75.259259259259295</v>
      </c>
      <c r="H59" s="80">
        <v>0</v>
      </c>
      <c r="I59" s="80">
        <f>VLOOKUP(A59,[38]Sheet2!A$6:B$307,2,0)</f>
        <v>0</v>
      </c>
      <c r="J59" s="80" t="s">
        <v>1176</v>
      </c>
      <c r="K59" s="85">
        <v>32.47</v>
      </c>
      <c r="L59" s="85">
        <v>45.4</v>
      </c>
      <c r="M59" s="85">
        <v>35.369999999999997</v>
      </c>
      <c r="N59" s="83">
        <v>32.15</v>
      </c>
      <c r="O59" s="84">
        <f t="shared" si="2"/>
        <v>0.32</v>
      </c>
      <c r="Q59" s="73">
        <f t="shared" si="3"/>
        <v>12.93</v>
      </c>
    </row>
    <row r="60" spans="1:17">
      <c r="A60" s="80" t="s">
        <v>267</v>
      </c>
      <c r="B60" s="80" t="s">
        <v>1287</v>
      </c>
      <c r="C60" s="80" t="s">
        <v>1187</v>
      </c>
      <c r="D60" s="80" t="s">
        <v>1288</v>
      </c>
      <c r="E60" s="80">
        <v>294</v>
      </c>
      <c r="F60" s="85">
        <v>5888.82</v>
      </c>
      <c r="G60" s="86">
        <v>21.7777777777778</v>
      </c>
      <c r="H60" s="80">
        <v>370</v>
      </c>
      <c r="I60" s="80">
        <f>VLOOKUP(A60,[38]Sheet2!A$6:B$307,2,0)</f>
        <v>0</v>
      </c>
      <c r="J60" s="80" t="s">
        <v>1176</v>
      </c>
      <c r="K60" s="85">
        <v>20.03</v>
      </c>
      <c r="L60" s="85">
        <v>30.49</v>
      </c>
      <c r="M60" s="85">
        <v>23.16</v>
      </c>
      <c r="N60" s="83">
        <v>21.05</v>
      </c>
      <c r="O60" s="84">
        <f t="shared" si="2"/>
        <v>-1.02</v>
      </c>
      <c r="Q60" s="73">
        <f t="shared" si="3"/>
        <v>10.46</v>
      </c>
    </row>
    <row r="61" spans="1:17">
      <c r="A61" s="80" t="s">
        <v>270</v>
      </c>
      <c r="B61" s="80" t="s">
        <v>1289</v>
      </c>
      <c r="C61" s="80" t="s">
        <v>1191</v>
      </c>
      <c r="D61" s="80" t="s">
        <v>1288</v>
      </c>
      <c r="E61" s="80">
        <v>439</v>
      </c>
      <c r="F61" s="85">
        <v>12827.58</v>
      </c>
      <c r="G61" s="86">
        <v>32.518518518518498</v>
      </c>
      <c r="H61" s="80">
        <v>0</v>
      </c>
      <c r="I61" s="80">
        <f>VLOOKUP(A61,[38]Sheet2!A$6:B$307,2,0)</f>
        <v>0</v>
      </c>
      <c r="J61" s="80" t="s">
        <v>1176</v>
      </c>
      <c r="K61" s="85">
        <v>29.22</v>
      </c>
      <c r="L61" s="85">
        <v>42.58</v>
      </c>
      <c r="M61" s="85">
        <v>31.9</v>
      </c>
      <c r="N61" s="83">
        <v>29</v>
      </c>
      <c r="O61" s="84">
        <f t="shared" si="2"/>
        <v>0.219999999999999</v>
      </c>
      <c r="Q61" s="73">
        <f t="shared" si="3"/>
        <v>13.36</v>
      </c>
    </row>
    <row r="62" spans="1:17">
      <c r="A62" s="80" t="s">
        <v>271</v>
      </c>
      <c r="B62" s="80" t="s">
        <v>1290</v>
      </c>
      <c r="C62" s="80" t="s">
        <v>1192</v>
      </c>
      <c r="D62" s="80" t="s">
        <v>1288</v>
      </c>
      <c r="E62" s="80">
        <v>241</v>
      </c>
      <c r="F62" s="85">
        <v>7825.27</v>
      </c>
      <c r="G62" s="86">
        <v>17.851851851851901</v>
      </c>
      <c r="H62" s="80">
        <v>75</v>
      </c>
      <c r="I62" s="80">
        <f>VLOOKUP(A62,[38]Sheet2!A$6:B$307,2,0)</f>
        <v>0</v>
      </c>
      <c r="J62" s="80" t="s">
        <v>1176</v>
      </c>
      <c r="K62" s="85">
        <v>32.47</v>
      </c>
      <c r="L62" s="85">
        <v>49.99</v>
      </c>
      <c r="M62" s="85">
        <v>35.369999999999997</v>
      </c>
      <c r="N62" s="83">
        <v>32.15</v>
      </c>
      <c r="O62" s="84">
        <f t="shared" si="2"/>
        <v>0.32</v>
      </c>
      <c r="Q62" s="73">
        <f t="shared" si="3"/>
        <v>17.52</v>
      </c>
    </row>
    <row r="63" spans="1:17">
      <c r="A63" s="80" t="s">
        <v>275</v>
      </c>
      <c r="B63" s="80" t="s">
        <v>1291</v>
      </c>
      <c r="C63" s="80" t="s">
        <v>1187</v>
      </c>
      <c r="D63" s="80" t="s">
        <v>1292</v>
      </c>
      <c r="E63" s="80">
        <v>434</v>
      </c>
      <c r="F63" s="85">
        <v>8693.02</v>
      </c>
      <c r="G63" s="86">
        <v>32.148148148148103</v>
      </c>
      <c r="H63" s="80">
        <v>0</v>
      </c>
      <c r="I63" s="80">
        <f>VLOOKUP(A63,[38]Sheet2!A$6:B$307,2,0)</f>
        <v>0</v>
      </c>
      <c r="J63" s="80" t="s">
        <v>1176</v>
      </c>
      <c r="K63" s="85">
        <v>20.03</v>
      </c>
      <c r="L63" s="85">
        <v>30.42</v>
      </c>
      <c r="M63" s="85">
        <v>23.16</v>
      </c>
      <c r="N63" s="83">
        <v>21.05</v>
      </c>
      <c r="O63" s="84">
        <f t="shared" si="2"/>
        <v>-1.02</v>
      </c>
      <c r="Q63" s="73">
        <f t="shared" si="3"/>
        <v>10.39</v>
      </c>
    </row>
    <row r="64" spans="1:17">
      <c r="A64" s="80" t="s">
        <v>278</v>
      </c>
      <c r="B64" s="80" t="s">
        <v>1293</v>
      </c>
      <c r="C64" s="80" t="s">
        <v>1191</v>
      </c>
      <c r="D64" s="80" t="s">
        <v>1292</v>
      </c>
      <c r="E64" s="80">
        <v>890</v>
      </c>
      <c r="F64" s="85">
        <v>26005.8</v>
      </c>
      <c r="G64" s="86">
        <v>65.925925925925895</v>
      </c>
      <c r="H64" s="80">
        <v>0</v>
      </c>
      <c r="I64" s="80">
        <f>VLOOKUP(A64,[38]Sheet2!A$6:B$307,2,0)</f>
        <v>0</v>
      </c>
      <c r="J64" s="80" t="s">
        <v>1176</v>
      </c>
      <c r="K64" s="85">
        <v>29.22</v>
      </c>
      <c r="L64" s="85">
        <v>38.99</v>
      </c>
      <c r="M64" s="85">
        <v>31.9</v>
      </c>
      <c r="N64" s="83">
        <v>29</v>
      </c>
      <c r="O64" s="84">
        <f t="shared" si="2"/>
        <v>0.219999999999999</v>
      </c>
      <c r="Q64" s="73">
        <f t="shared" si="3"/>
        <v>9.77</v>
      </c>
    </row>
    <row r="65" spans="1:17">
      <c r="A65" s="80" t="s">
        <v>279</v>
      </c>
      <c r="B65" s="80" t="s">
        <v>1294</v>
      </c>
      <c r="C65" s="80" t="s">
        <v>1192</v>
      </c>
      <c r="D65" s="80" t="s">
        <v>1292</v>
      </c>
      <c r="E65" s="80">
        <v>271</v>
      </c>
      <c r="F65" s="85">
        <v>8799.3700000000008</v>
      </c>
      <c r="G65" s="86">
        <v>20.074074074074101</v>
      </c>
      <c r="H65" s="80">
        <v>0</v>
      </c>
      <c r="I65" s="80">
        <f>VLOOKUP(A65,[38]Sheet2!A$6:B$307,2,0)</f>
        <v>0</v>
      </c>
      <c r="J65" s="80" t="s">
        <v>1176</v>
      </c>
      <c r="K65" s="85">
        <v>32.47</v>
      </c>
      <c r="L65" s="85">
        <v>49.99</v>
      </c>
      <c r="M65" s="85">
        <v>35.369999999999997</v>
      </c>
      <c r="N65" s="83">
        <v>32.15</v>
      </c>
      <c r="O65" s="84">
        <f t="shared" si="2"/>
        <v>0.32</v>
      </c>
      <c r="Q65" s="73">
        <f t="shared" si="3"/>
        <v>17.52</v>
      </c>
    </row>
    <row r="66" spans="1:17">
      <c r="A66" s="80" t="s">
        <v>307</v>
      </c>
      <c r="B66" s="80" t="s">
        <v>1295</v>
      </c>
      <c r="C66" s="80" t="s">
        <v>1187</v>
      </c>
      <c r="D66" s="80" t="s">
        <v>304</v>
      </c>
      <c r="E66" s="80">
        <v>153</v>
      </c>
      <c r="F66" s="85">
        <v>3220.65</v>
      </c>
      <c r="G66" s="86">
        <v>11.3333333333333</v>
      </c>
      <c r="H66" s="80">
        <v>1080</v>
      </c>
      <c r="I66" s="80">
        <f>VLOOKUP(A66,[38]Sheet2!A$6:B$307,2,0)</f>
        <v>652</v>
      </c>
      <c r="J66" s="80" t="s">
        <v>1296</v>
      </c>
      <c r="K66" s="85">
        <v>21.05</v>
      </c>
      <c r="L66" s="85">
        <v>32.99</v>
      </c>
      <c r="M66" s="85">
        <v>23.16</v>
      </c>
      <c r="N66" s="83">
        <v>21.05</v>
      </c>
      <c r="O66" s="84">
        <f t="shared" ref="O66:O88" si="4">K66-N66</f>
        <v>0</v>
      </c>
      <c r="Q66" s="73">
        <f t="shared" ref="Q66:Q88" si="5">L66-K66</f>
        <v>11.94</v>
      </c>
    </row>
    <row r="67" spans="1:17">
      <c r="A67" s="80" t="s">
        <v>310</v>
      </c>
      <c r="B67" s="80" t="s">
        <v>1297</v>
      </c>
      <c r="C67" s="80" t="s">
        <v>1190</v>
      </c>
      <c r="D67" s="80" t="s">
        <v>304</v>
      </c>
      <c r="E67" s="80">
        <v>177</v>
      </c>
      <c r="F67" s="85">
        <v>3725.85</v>
      </c>
      <c r="G67" s="86">
        <v>13.1111111111111</v>
      </c>
      <c r="H67" s="80">
        <v>524</v>
      </c>
      <c r="I67" s="80">
        <f>VLOOKUP(A67,[38]Sheet2!A$6:B$307,2,0)</f>
        <v>440</v>
      </c>
      <c r="J67" s="80" t="s">
        <v>1296</v>
      </c>
      <c r="K67" s="85">
        <v>21.05</v>
      </c>
      <c r="L67" s="85">
        <v>32.99</v>
      </c>
      <c r="M67" s="85">
        <v>23.16</v>
      </c>
      <c r="N67" s="83">
        <v>21.05</v>
      </c>
      <c r="O67" s="84">
        <f t="shared" si="4"/>
        <v>0</v>
      </c>
      <c r="Q67" s="73">
        <f t="shared" si="5"/>
        <v>11.94</v>
      </c>
    </row>
    <row r="68" spans="1:17">
      <c r="A68" s="80" t="s">
        <v>312</v>
      </c>
      <c r="B68" s="80" t="s">
        <v>1298</v>
      </c>
      <c r="C68" s="80" t="s">
        <v>1189</v>
      </c>
      <c r="D68" s="80" t="s">
        <v>304</v>
      </c>
      <c r="E68" s="80">
        <v>146</v>
      </c>
      <c r="F68" s="85">
        <v>3759.5</v>
      </c>
      <c r="G68" s="86">
        <v>10.814814814814801</v>
      </c>
      <c r="H68" s="80">
        <v>380</v>
      </c>
      <c r="I68" s="80">
        <f>VLOOKUP(A68,[38]Sheet2!A$6:B$307,2,0)</f>
        <v>378</v>
      </c>
      <c r="J68" s="80" t="s">
        <v>1296</v>
      </c>
      <c r="K68" s="85">
        <v>25.75</v>
      </c>
      <c r="L68" s="85">
        <v>41.59</v>
      </c>
      <c r="M68" s="85">
        <v>28.33</v>
      </c>
      <c r="N68" s="83">
        <v>25.75</v>
      </c>
      <c r="O68" s="84">
        <f t="shared" si="4"/>
        <v>0</v>
      </c>
      <c r="Q68" s="73">
        <f t="shared" si="5"/>
        <v>15.84</v>
      </c>
    </row>
    <row r="69" spans="1:17">
      <c r="A69" s="80" t="s">
        <v>314</v>
      </c>
      <c r="B69" s="80" t="s">
        <v>1299</v>
      </c>
      <c r="C69" s="80" t="s">
        <v>1191</v>
      </c>
      <c r="D69" s="80" t="s">
        <v>304</v>
      </c>
      <c r="E69" s="80">
        <v>288</v>
      </c>
      <c r="F69" s="85">
        <v>8352</v>
      </c>
      <c r="G69" s="86">
        <v>21.3333333333333</v>
      </c>
      <c r="H69" s="80">
        <v>490</v>
      </c>
      <c r="I69" s="80">
        <f>VLOOKUP(A69,[38]Sheet2!A$6:B$307,2,0)</f>
        <v>558</v>
      </c>
      <c r="J69" s="80" t="s">
        <v>1296</v>
      </c>
      <c r="K69" s="85">
        <v>29</v>
      </c>
      <c r="L69" s="85">
        <v>44.99</v>
      </c>
      <c r="M69" s="85">
        <v>31.9</v>
      </c>
      <c r="N69" s="83">
        <v>29</v>
      </c>
      <c r="O69" s="84">
        <f t="shared" si="4"/>
        <v>0</v>
      </c>
      <c r="Q69" s="73">
        <f t="shared" si="5"/>
        <v>15.99</v>
      </c>
    </row>
    <row r="70" spans="1:17">
      <c r="A70" s="80" t="s">
        <v>316</v>
      </c>
      <c r="B70" s="80" t="s">
        <v>1300</v>
      </c>
      <c r="C70" s="80" t="s">
        <v>1192</v>
      </c>
      <c r="D70" s="80" t="s">
        <v>304</v>
      </c>
      <c r="E70" s="80">
        <v>254</v>
      </c>
      <c r="F70" s="85">
        <v>8166.1</v>
      </c>
      <c r="G70" s="86">
        <v>18.814814814814799</v>
      </c>
      <c r="H70" s="80">
        <v>215</v>
      </c>
      <c r="I70" s="80">
        <f>VLOOKUP(A70,[38]Sheet2!A$6:B$307,2,0)</f>
        <v>360</v>
      </c>
      <c r="J70" s="80" t="s">
        <v>1296</v>
      </c>
      <c r="K70" s="85">
        <v>32.15</v>
      </c>
      <c r="L70" s="85">
        <v>31.87</v>
      </c>
      <c r="M70" s="85">
        <v>35.369999999999997</v>
      </c>
      <c r="N70" s="83">
        <v>32.15</v>
      </c>
      <c r="O70" s="84">
        <f t="shared" si="4"/>
        <v>0</v>
      </c>
      <c r="Q70" s="73">
        <f t="shared" si="5"/>
        <v>-0.27999999999999797</v>
      </c>
    </row>
    <row r="71" spans="1:17">
      <c r="A71" s="80" t="s">
        <v>320</v>
      </c>
      <c r="B71" s="80" t="s">
        <v>1301</v>
      </c>
      <c r="C71" s="80" t="s">
        <v>1187</v>
      </c>
      <c r="D71" s="80" t="s">
        <v>318</v>
      </c>
      <c r="E71" s="80">
        <v>108</v>
      </c>
      <c r="F71" s="85">
        <v>2273.4</v>
      </c>
      <c r="G71" s="86">
        <v>8</v>
      </c>
      <c r="H71" s="80">
        <v>352</v>
      </c>
      <c r="I71" s="80">
        <f>VLOOKUP(A71,[38]Sheet2!A$6:B$307,2,0)</f>
        <v>280</v>
      </c>
      <c r="J71" s="80" t="s">
        <v>1296</v>
      </c>
      <c r="K71" s="85">
        <v>21.05</v>
      </c>
      <c r="L71" s="85">
        <v>32.99</v>
      </c>
      <c r="M71" s="85">
        <v>23.16</v>
      </c>
      <c r="N71" s="83">
        <v>21.05</v>
      </c>
      <c r="O71" s="84">
        <f t="shared" si="4"/>
        <v>0</v>
      </c>
      <c r="Q71" s="73">
        <f t="shared" si="5"/>
        <v>11.94</v>
      </c>
    </row>
    <row r="72" spans="1:17">
      <c r="A72" s="80" t="s">
        <v>322</v>
      </c>
      <c r="B72" s="80" t="s">
        <v>1302</v>
      </c>
      <c r="C72" s="80" t="s">
        <v>1190</v>
      </c>
      <c r="D72" s="80" t="s">
        <v>318</v>
      </c>
      <c r="E72" s="80">
        <v>138</v>
      </c>
      <c r="F72" s="85">
        <v>2904.9</v>
      </c>
      <c r="G72" s="86">
        <v>10.2222222222222</v>
      </c>
      <c r="H72" s="80">
        <v>265</v>
      </c>
      <c r="I72" s="80">
        <f>VLOOKUP(A72,[38]Sheet2!A$6:B$307,2,0)</f>
        <v>240</v>
      </c>
      <c r="J72" s="80" t="s">
        <v>1296</v>
      </c>
      <c r="K72" s="85">
        <v>21.05</v>
      </c>
      <c r="L72" s="85">
        <v>32.99</v>
      </c>
      <c r="M72" s="85">
        <v>23.16</v>
      </c>
      <c r="N72" s="83">
        <v>21.05</v>
      </c>
      <c r="O72" s="84">
        <f t="shared" si="4"/>
        <v>0</v>
      </c>
      <c r="Q72" s="73">
        <f t="shared" si="5"/>
        <v>11.94</v>
      </c>
    </row>
    <row r="73" spans="1:17">
      <c r="A73" s="80" t="s">
        <v>324</v>
      </c>
      <c r="B73" s="80" t="s">
        <v>1303</v>
      </c>
      <c r="C73" s="80" t="s">
        <v>1189</v>
      </c>
      <c r="D73" s="80" t="s">
        <v>318</v>
      </c>
      <c r="E73" s="80">
        <v>141</v>
      </c>
      <c r="F73" s="85">
        <v>3630.75</v>
      </c>
      <c r="G73" s="86">
        <v>10.4444444444444</v>
      </c>
      <c r="H73" s="80">
        <v>405</v>
      </c>
      <c r="I73" s="80">
        <f>VLOOKUP(A73,[38]Sheet2!A$6:B$307,2,0)</f>
        <v>372</v>
      </c>
      <c r="J73" s="80" t="s">
        <v>1296</v>
      </c>
      <c r="K73" s="85">
        <v>25.75</v>
      </c>
      <c r="L73" s="85">
        <v>39.99</v>
      </c>
      <c r="M73" s="85">
        <v>28.33</v>
      </c>
      <c r="N73" s="83">
        <v>25.75</v>
      </c>
      <c r="O73" s="84">
        <f t="shared" si="4"/>
        <v>0</v>
      </c>
      <c r="Q73" s="73">
        <f t="shared" si="5"/>
        <v>14.24</v>
      </c>
    </row>
    <row r="74" spans="1:17">
      <c r="A74" s="80" t="s">
        <v>326</v>
      </c>
      <c r="B74" s="80" t="s">
        <v>1304</v>
      </c>
      <c r="C74" s="80" t="s">
        <v>1191</v>
      </c>
      <c r="D74" s="80" t="s">
        <v>318</v>
      </c>
      <c r="E74" s="80">
        <v>205</v>
      </c>
      <c r="F74" s="85">
        <v>5945</v>
      </c>
      <c r="G74" s="86">
        <v>15.185185185185199</v>
      </c>
      <c r="H74" s="80">
        <v>421</v>
      </c>
      <c r="I74" s="80">
        <f>VLOOKUP(A74,[38]Sheet2!A$6:B$307,2,0)</f>
        <v>480</v>
      </c>
      <c r="J74" s="80" t="s">
        <v>1296</v>
      </c>
      <c r="K74" s="85">
        <v>29</v>
      </c>
      <c r="L74" s="85">
        <v>44.99</v>
      </c>
      <c r="M74" s="85">
        <v>31.9</v>
      </c>
      <c r="N74" s="83">
        <v>29</v>
      </c>
      <c r="O74" s="84">
        <f t="shared" si="4"/>
        <v>0</v>
      </c>
      <c r="Q74" s="73">
        <f t="shared" si="5"/>
        <v>15.99</v>
      </c>
    </row>
    <row r="75" spans="1:17">
      <c r="A75" s="80" t="s">
        <v>328</v>
      </c>
      <c r="B75" s="80" t="s">
        <v>1305</v>
      </c>
      <c r="C75" s="80" t="s">
        <v>1192</v>
      </c>
      <c r="D75" s="80" t="s">
        <v>318</v>
      </c>
      <c r="E75" s="80">
        <v>137</v>
      </c>
      <c r="F75" s="85">
        <v>4404.55</v>
      </c>
      <c r="G75" s="86">
        <v>10.148148148148101</v>
      </c>
      <c r="H75" s="80">
        <v>212</v>
      </c>
      <c r="I75" s="80">
        <f>VLOOKUP(A75,[38]Sheet2!A$6:B$307,2,0)</f>
        <v>240</v>
      </c>
      <c r="J75" s="80" t="s">
        <v>1296</v>
      </c>
      <c r="K75" s="85">
        <v>32.15</v>
      </c>
      <c r="L75" s="85">
        <v>49.99</v>
      </c>
      <c r="M75" s="85">
        <v>35.369999999999997</v>
      </c>
      <c r="N75" s="83">
        <v>32.15</v>
      </c>
      <c r="O75" s="84">
        <f t="shared" si="4"/>
        <v>0</v>
      </c>
      <c r="Q75" s="73">
        <f t="shared" si="5"/>
        <v>17.84</v>
      </c>
    </row>
    <row r="76" spans="1:17">
      <c r="A76" s="80" t="s">
        <v>331</v>
      </c>
      <c r="B76" s="80" t="s">
        <v>1306</v>
      </c>
      <c r="C76" s="80" t="s">
        <v>1187</v>
      </c>
      <c r="D76" s="80" t="s">
        <v>330</v>
      </c>
      <c r="E76" s="80">
        <v>310</v>
      </c>
      <c r="F76" s="85">
        <v>6525.5</v>
      </c>
      <c r="G76" s="86">
        <v>22.962962962963001</v>
      </c>
      <c r="H76" s="80">
        <v>0</v>
      </c>
      <c r="I76" s="80">
        <f>VLOOKUP(A76,[38]Sheet2!A$6:B$307,2,0)</f>
        <v>280</v>
      </c>
      <c r="J76" s="80" t="s">
        <v>1296</v>
      </c>
      <c r="K76" s="85">
        <v>21.05</v>
      </c>
      <c r="L76" s="85">
        <v>31.89</v>
      </c>
      <c r="M76" s="85">
        <v>23.16</v>
      </c>
      <c r="N76" s="83">
        <v>21.05</v>
      </c>
      <c r="O76" s="84">
        <f t="shared" si="4"/>
        <v>0</v>
      </c>
      <c r="Q76" s="73">
        <f t="shared" si="5"/>
        <v>10.84</v>
      </c>
    </row>
    <row r="77" spans="1:17">
      <c r="A77" s="80" t="s">
        <v>333</v>
      </c>
      <c r="B77" s="80" t="s">
        <v>1307</v>
      </c>
      <c r="C77" s="80" t="s">
        <v>1190</v>
      </c>
      <c r="D77" s="80" t="s">
        <v>330</v>
      </c>
      <c r="E77" s="80">
        <v>187</v>
      </c>
      <c r="F77" s="85">
        <v>3936.35</v>
      </c>
      <c r="G77" s="86">
        <v>13.851851851851899</v>
      </c>
      <c r="H77" s="80">
        <v>24</v>
      </c>
      <c r="I77" s="80">
        <f>VLOOKUP(A77,[38]Sheet2!A$6:B$307,2,0)</f>
        <v>160</v>
      </c>
      <c r="J77" s="80" t="s">
        <v>1296</v>
      </c>
      <c r="K77" s="85">
        <v>21.05</v>
      </c>
      <c r="L77" s="85">
        <v>32.99</v>
      </c>
      <c r="M77" s="85">
        <v>23.16</v>
      </c>
      <c r="N77" s="83">
        <v>21.05</v>
      </c>
      <c r="O77" s="84">
        <f t="shared" si="4"/>
        <v>0</v>
      </c>
      <c r="Q77" s="73">
        <f t="shared" si="5"/>
        <v>11.94</v>
      </c>
    </row>
    <row r="78" spans="1:17">
      <c r="A78" s="80" t="s">
        <v>335</v>
      </c>
      <c r="B78" s="80" t="s">
        <v>1308</v>
      </c>
      <c r="C78" s="80" t="s">
        <v>1189</v>
      </c>
      <c r="D78" s="80" t="s">
        <v>330</v>
      </c>
      <c r="E78" s="80">
        <v>149</v>
      </c>
      <c r="F78" s="85">
        <v>3836.75</v>
      </c>
      <c r="G78" s="86">
        <v>11.037037037037001</v>
      </c>
      <c r="H78" s="80">
        <v>137</v>
      </c>
      <c r="I78" s="80">
        <f>VLOOKUP(A78,[38]Sheet2!A$6:B$307,2,0)</f>
        <v>216</v>
      </c>
      <c r="J78" s="80" t="s">
        <v>1296</v>
      </c>
      <c r="K78" s="85">
        <v>25.75</v>
      </c>
      <c r="L78" s="85">
        <v>39.99</v>
      </c>
      <c r="M78" s="85">
        <v>28.33</v>
      </c>
      <c r="N78" s="83">
        <v>25.75</v>
      </c>
      <c r="O78" s="84">
        <f t="shared" si="4"/>
        <v>0</v>
      </c>
      <c r="Q78" s="73">
        <f t="shared" si="5"/>
        <v>14.24</v>
      </c>
    </row>
    <row r="79" spans="1:17">
      <c r="A79" s="80" t="s">
        <v>337</v>
      </c>
      <c r="B79" s="80" t="s">
        <v>1309</v>
      </c>
      <c r="C79" s="80" t="s">
        <v>1191</v>
      </c>
      <c r="D79" s="80" t="s">
        <v>330</v>
      </c>
      <c r="E79" s="80">
        <v>326</v>
      </c>
      <c r="F79" s="85">
        <v>9454</v>
      </c>
      <c r="G79" s="86">
        <v>24.148148148148099</v>
      </c>
      <c r="H79" s="80">
        <v>0</v>
      </c>
      <c r="I79" s="80">
        <f>VLOOKUP(A79,[38]Sheet2!A$6:B$307,2,0)</f>
        <v>330</v>
      </c>
      <c r="J79" s="80" t="s">
        <v>1296</v>
      </c>
      <c r="K79" s="85">
        <v>29</v>
      </c>
      <c r="L79" s="85">
        <v>44.99</v>
      </c>
      <c r="M79" s="85">
        <v>31.9</v>
      </c>
      <c r="N79" s="83">
        <v>29</v>
      </c>
      <c r="O79" s="84">
        <f t="shared" si="4"/>
        <v>0</v>
      </c>
      <c r="Q79" s="73">
        <f t="shared" si="5"/>
        <v>15.99</v>
      </c>
    </row>
    <row r="80" spans="1:17">
      <c r="A80" s="80" t="s">
        <v>339</v>
      </c>
      <c r="B80" s="80" t="s">
        <v>1310</v>
      </c>
      <c r="C80" s="80" t="s">
        <v>1192</v>
      </c>
      <c r="D80" s="80" t="s">
        <v>330</v>
      </c>
      <c r="E80" s="80">
        <v>145</v>
      </c>
      <c r="F80" s="85">
        <v>4661.75</v>
      </c>
      <c r="G80" s="86">
        <v>10.7407407407407</v>
      </c>
      <c r="H80" s="80">
        <v>42</v>
      </c>
      <c r="I80" s="80">
        <f>VLOOKUP(A80,[38]Sheet2!A$6:B$307,2,0)</f>
        <v>108</v>
      </c>
      <c r="J80" s="80" t="s">
        <v>1296</v>
      </c>
      <c r="K80" s="85">
        <v>32.15</v>
      </c>
      <c r="L80" s="85">
        <v>49.99</v>
      </c>
      <c r="M80" s="85">
        <v>35.369999999999997</v>
      </c>
      <c r="N80" s="83">
        <v>32.15</v>
      </c>
      <c r="O80" s="84">
        <f t="shared" si="4"/>
        <v>0</v>
      </c>
      <c r="Q80" s="73">
        <f t="shared" si="5"/>
        <v>17.84</v>
      </c>
    </row>
    <row r="81" spans="1:17">
      <c r="A81" s="80" t="s">
        <v>343</v>
      </c>
      <c r="B81" s="80" t="s">
        <v>1311</v>
      </c>
      <c r="C81" s="80" t="s">
        <v>1187</v>
      </c>
      <c r="D81" s="80" t="s">
        <v>341</v>
      </c>
      <c r="E81" s="80">
        <v>169</v>
      </c>
      <c r="F81" s="85">
        <v>3557.45</v>
      </c>
      <c r="G81" s="86">
        <v>12.5185185185185</v>
      </c>
      <c r="H81" s="80">
        <v>42</v>
      </c>
      <c r="I81" s="80">
        <f>VLOOKUP(A81,[38]Sheet2!A$6:B$307,2,0)</f>
        <v>160</v>
      </c>
      <c r="J81" s="80" t="s">
        <v>1296</v>
      </c>
      <c r="K81" s="85">
        <v>21.05</v>
      </c>
      <c r="L81" s="85">
        <v>24.74</v>
      </c>
      <c r="M81" s="85">
        <v>23.16</v>
      </c>
      <c r="N81" s="83">
        <v>21.05</v>
      </c>
      <c r="O81" s="84">
        <f t="shared" si="4"/>
        <v>0</v>
      </c>
      <c r="Q81" s="73">
        <f t="shared" si="5"/>
        <v>3.69</v>
      </c>
    </row>
    <row r="82" spans="1:17">
      <c r="A82" s="80" t="s">
        <v>345</v>
      </c>
      <c r="B82" s="80" t="s">
        <v>1312</v>
      </c>
      <c r="C82" s="80" t="s">
        <v>1190</v>
      </c>
      <c r="D82" s="80" t="s">
        <v>341</v>
      </c>
      <c r="E82" s="80">
        <v>134</v>
      </c>
      <c r="F82" s="81">
        <v>2820.7</v>
      </c>
      <c r="G82" s="82">
        <v>9.9259259259259291</v>
      </c>
      <c r="H82" s="80">
        <v>61</v>
      </c>
      <c r="I82" s="80">
        <f>VLOOKUP(A82,[38]Sheet2!A$6:B$307,2,0)</f>
        <v>140</v>
      </c>
      <c r="J82" s="80" t="s">
        <v>1296</v>
      </c>
      <c r="K82" s="81">
        <v>21.05</v>
      </c>
      <c r="L82" s="81">
        <v>24.74</v>
      </c>
      <c r="M82" s="81">
        <v>23.16</v>
      </c>
      <c r="N82" s="83">
        <v>21.05</v>
      </c>
      <c r="O82" s="84">
        <f t="shared" si="4"/>
        <v>0</v>
      </c>
      <c r="Q82" s="73">
        <f t="shared" si="5"/>
        <v>3.69</v>
      </c>
    </row>
    <row r="83" spans="1:17">
      <c r="A83" s="80" t="s">
        <v>347</v>
      </c>
      <c r="B83" s="80" t="s">
        <v>1313</v>
      </c>
      <c r="C83" s="80" t="s">
        <v>1189</v>
      </c>
      <c r="D83" s="80" t="s">
        <v>341</v>
      </c>
      <c r="E83" s="80">
        <v>149</v>
      </c>
      <c r="F83" s="81">
        <v>3836.75</v>
      </c>
      <c r="G83" s="82">
        <v>11.037037037037001</v>
      </c>
      <c r="H83" s="80">
        <v>245</v>
      </c>
      <c r="I83" s="80">
        <f>VLOOKUP(A83,[38]Sheet2!A$6:B$307,2,0)</f>
        <v>258</v>
      </c>
      <c r="J83" s="80" t="s">
        <v>1296</v>
      </c>
      <c r="K83" s="81">
        <v>25.75</v>
      </c>
      <c r="L83" s="81">
        <v>39.99</v>
      </c>
      <c r="M83" s="81">
        <v>28.33</v>
      </c>
      <c r="N83" s="83">
        <v>25.75</v>
      </c>
      <c r="O83" s="84">
        <f t="shared" si="4"/>
        <v>0</v>
      </c>
      <c r="Q83" s="73">
        <f t="shared" si="5"/>
        <v>14.24</v>
      </c>
    </row>
    <row r="84" spans="1:17">
      <c r="A84" s="80" t="s">
        <v>349</v>
      </c>
      <c r="B84" s="80" t="s">
        <v>1314</v>
      </c>
      <c r="C84" s="80" t="s">
        <v>1191</v>
      </c>
      <c r="D84" s="80" t="s">
        <v>341</v>
      </c>
      <c r="E84" s="80">
        <v>244</v>
      </c>
      <c r="F84" s="81">
        <v>7076</v>
      </c>
      <c r="G84" s="82">
        <v>18.074074074074101</v>
      </c>
      <c r="H84" s="80">
        <v>130</v>
      </c>
      <c r="I84" s="80">
        <f>VLOOKUP(A84,[38]Sheet2!A$6:B$307,2,0)</f>
        <v>318</v>
      </c>
      <c r="J84" s="80" t="s">
        <v>1296</v>
      </c>
      <c r="K84" s="81">
        <v>29</v>
      </c>
      <c r="L84" s="81">
        <v>44.99</v>
      </c>
      <c r="M84" s="81">
        <v>31.9</v>
      </c>
      <c r="N84" s="83">
        <v>29</v>
      </c>
      <c r="O84" s="84">
        <f t="shared" si="4"/>
        <v>0</v>
      </c>
      <c r="Q84" s="73">
        <f t="shared" si="5"/>
        <v>15.99</v>
      </c>
    </row>
    <row r="85" spans="1:17">
      <c r="A85" s="80" t="s">
        <v>355</v>
      </c>
      <c r="B85" s="80" t="s">
        <v>1315</v>
      </c>
      <c r="C85" s="80" t="s">
        <v>1187</v>
      </c>
      <c r="D85" s="80" t="s">
        <v>353</v>
      </c>
      <c r="E85" s="80">
        <v>245</v>
      </c>
      <c r="F85" s="81">
        <v>5157.25</v>
      </c>
      <c r="G85" s="82">
        <v>18.148148148148099</v>
      </c>
      <c r="H85" s="80">
        <v>565</v>
      </c>
      <c r="I85" s="80">
        <f>VLOOKUP(A85,[38]Sheet2!A$6:B$307,2,0)</f>
        <v>640</v>
      </c>
      <c r="J85" s="80" t="s">
        <v>1296</v>
      </c>
      <c r="K85" s="81">
        <v>21.05</v>
      </c>
      <c r="L85" s="81">
        <v>31.93</v>
      </c>
      <c r="M85" s="81">
        <v>23.16</v>
      </c>
      <c r="N85" s="83">
        <v>21.05</v>
      </c>
      <c r="O85" s="84">
        <f t="shared" si="4"/>
        <v>0</v>
      </c>
      <c r="Q85" s="73">
        <f t="shared" si="5"/>
        <v>10.88</v>
      </c>
    </row>
    <row r="86" spans="1:17">
      <c r="A86" s="80" t="s">
        <v>357</v>
      </c>
      <c r="B86" s="80" t="s">
        <v>1316</v>
      </c>
      <c r="C86" s="80" t="s">
        <v>1190</v>
      </c>
      <c r="D86" s="80" t="s">
        <v>353</v>
      </c>
      <c r="E86" s="80">
        <v>117</v>
      </c>
      <c r="F86" s="81">
        <v>2462.85</v>
      </c>
      <c r="G86" s="82">
        <v>8.6666666666666696</v>
      </c>
      <c r="H86" s="80">
        <v>34</v>
      </c>
      <c r="I86" s="80">
        <f>VLOOKUP(A86,[38]Sheet2!A$6:B$307,2,0)</f>
        <v>80</v>
      </c>
      <c r="J86" s="80" t="s">
        <v>1296</v>
      </c>
      <c r="K86" s="81">
        <v>21.05</v>
      </c>
      <c r="L86" s="81">
        <v>32.99</v>
      </c>
      <c r="M86" s="81">
        <v>23.16</v>
      </c>
      <c r="N86" s="83">
        <v>21.05</v>
      </c>
      <c r="O86" s="84">
        <f t="shared" si="4"/>
        <v>0</v>
      </c>
      <c r="Q86" s="73">
        <f t="shared" si="5"/>
        <v>11.94</v>
      </c>
    </row>
    <row r="87" spans="1:17">
      <c r="A87" s="80" t="s">
        <v>359</v>
      </c>
      <c r="B87" s="80" t="s">
        <v>1317</v>
      </c>
      <c r="C87" s="80" t="s">
        <v>1189</v>
      </c>
      <c r="D87" s="80" t="s">
        <v>353</v>
      </c>
      <c r="E87" s="80">
        <v>366</v>
      </c>
      <c r="F87" s="81">
        <v>9424.5</v>
      </c>
      <c r="G87" s="82">
        <v>27.1111111111111</v>
      </c>
      <c r="H87" s="80">
        <v>0</v>
      </c>
      <c r="I87" s="80">
        <f>VLOOKUP(A87,[38]Sheet2!A$6:B$307,2,0)</f>
        <v>438</v>
      </c>
      <c r="J87" s="80" t="s">
        <v>1296</v>
      </c>
      <c r="K87" s="81">
        <v>25.75</v>
      </c>
      <c r="L87" s="81">
        <v>39.6</v>
      </c>
      <c r="M87" s="81">
        <v>28.33</v>
      </c>
      <c r="N87" s="83">
        <v>25.75</v>
      </c>
      <c r="O87" s="84">
        <f t="shared" si="4"/>
        <v>0</v>
      </c>
      <c r="Q87" s="73">
        <f t="shared" si="5"/>
        <v>13.85</v>
      </c>
    </row>
    <row r="88" spans="1:17">
      <c r="A88" s="80" t="s">
        <v>361</v>
      </c>
      <c r="B88" s="80" t="s">
        <v>1318</v>
      </c>
      <c r="C88" s="80" t="s">
        <v>1191</v>
      </c>
      <c r="D88" s="80" t="s">
        <v>353</v>
      </c>
      <c r="E88" s="80">
        <v>289</v>
      </c>
      <c r="F88" s="81">
        <v>8381</v>
      </c>
      <c r="G88" s="82">
        <v>21.407407407407401</v>
      </c>
      <c r="H88" s="80">
        <v>26</v>
      </c>
      <c r="I88" s="80">
        <f>VLOOKUP(A88,[38]Sheet2!A$6:B$307,2,0)</f>
        <v>318</v>
      </c>
      <c r="J88" s="80" t="s">
        <v>1296</v>
      </c>
      <c r="K88" s="81">
        <v>29</v>
      </c>
      <c r="L88" s="81">
        <v>44.99</v>
      </c>
      <c r="M88" s="81">
        <v>31.9</v>
      </c>
      <c r="N88" s="83">
        <v>29</v>
      </c>
      <c r="O88" s="84">
        <f t="shared" si="4"/>
        <v>0</v>
      </c>
      <c r="Q88" s="73">
        <f t="shared" si="5"/>
        <v>15.99</v>
      </c>
    </row>
  </sheetData>
  <autoFilter ref="A1:Q88"/>
  <phoneticPr fontId="173" type="noConversion"/>
  <conditionalFormatting sqref="Q1:Q1048576">
    <cfRule type="cellIs" dxfId="0" priority="1" operator="lessThan">
      <formula>0</formula>
    </cfRule>
  </conditionalFormatting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80" zoomScaleNormal="80" workbookViewId="0">
      <selection activeCell="F24" sqref="F24"/>
    </sheetView>
  </sheetViews>
  <sheetFormatPr defaultColWidth="8.375" defaultRowHeight="13.5"/>
  <cols>
    <col min="1" max="1" width="18.125" style="42" customWidth="1"/>
    <col min="2" max="2" width="10.625" style="42" customWidth="1"/>
    <col min="3" max="3" width="26.375" style="42" customWidth="1"/>
    <col min="4" max="4" width="24.875" style="42" customWidth="1"/>
    <col min="5" max="5" width="51.625" style="42" customWidth="1"/>
    <col min="6" max="7" width="22" style="42" customWidth="1"/>
    <col min="8" max="8" width="7.125" style="42" customWidth="1"/>
    <col min="9" max="11" width="7.625" style="42" customWidth="1"/>
    <col min="12" max="12" width="14" style="42" customWidth="1"/>
    <col min="13" max="16384" width="8.375" style="42"/>
  </cols>
  <sheetData>
    <row r="1" spans="1:16">
      <c r="A1" s="43"/>
      <c r="B1" s="43"/>
      <c r="C1" s="43"/>
      <c r="D1" s="44" t="s">
        <v>157</v>
      </c>
      <c r="E1" s="43"/>
      <c r="F1" s="43"/>
      <c r="G1" s="43"/>
      <c r="H1" s="44"/>
      <c r="I1" s="43"/>
      <c r="J1" s="44"/>
      <c r="K1" s="43"/>
      <c r="L1" s="43"/>
      <c r="M1" s="43"/>
      <c r="N1" s="43"/>
      <c r="O1" s="43"/>
      <c r="P1" s="43"/>
    </row>
    <row r="2" spans="1:16" ht="15" customHeight="1">
      <c r="A2" s="45" t="s">
        <v>17</v>
      </c>
      <c r="B2" s="45" t="s">
        <v>1</v>
      </c>
      <c r="C2" s="46"/>
      <c r="D2" s="45"/>
      <c r="E2" s="46">
        <v>44568</v>
      </c>
      <c r="F2" s="47"/>
      <c r="G2" s="47" t="s">
        <v>1144</v>
      </c>
      <c r="H2" s="48"/>
      <c r="I2" s="1043"/>
      <c r="J2" s="1044"/>
      <c r="K2" s="1044"/>
      <c r="L2" s="1044"/>
      <c r="M2" s="1044"/>
      <c r="N2" s="1044"/>
      <c r="O2" s="1044"/>
      <c r="P2" s="1045"/>
    </row>
    <row r="3" spans="1:16">
      <c r="A3" s="49" t="s">
        <v>1085</v>
      </c>
      <c r="B3" s="45"/>
      <c r="C3" s="50" t="s">
        <v>1319</v>
      </c>
      <c r="D3" s="51" t="s">
        <v>1320</v>
      </c>
      <c r="E3" s="49" t="s">
        <v>49</v>
      </c>
      <c r="F3" s="49"/>
      <c r="G3" s="52"/>
      <c r="H3" s="52"/>
      <c r="I3" s="1043" t="s">
        <v>80</v>
      </c>
      <c r="J3" s="1044"/>
      <c r="K3" s="1044"/>
      <c r="L3" s="1044"/>
      <c r="M3" s="1044"/>
      <c r="N3" s="1044"/>
      <c r="O3" s="1044"/>
      <c r="P3" s="1045"/>
    </row>
    <row r="4" spans="1:16" ht="67.5">
      <c r="A4" s="53" t="s">
        <v>1088</v>
      </c>
      <c r="B4" s="53" t="s">
        <v>88</v>
      </c>
      <c r="C4" s="53" t="s">
        <v>1089</v>
      </c>
      <c r="D4" s="53" t="s">
        <v>1048</v>
      </c>
      <c r="E4" s="53" t="s">
        <v>1015</v>
      </c>
      <c r="F4" s="1088" t="s">
        <v>1321</v>
      </c>
      <c r="G4" s="1089"/>
      <c r="H4" s="55" t="s">
        <v>1091</v>
      </c>
      <c r="I4" s="1046" t="s">
        <v>189</v>
      </c>
      <c r="J4" s="1047"/>
      <c r="K4" s="1048"/>
      <c r="L4" s="53" t="s">
        <v>1092</v>
      </c>
      <c r="M4" s="53" t="s">
        <v>1093</v>
      </c>
      <c r="N4" s="53" t="s">
        <v>1094</v>
      </c>
      <c r="O4" s="53" t="s">
        <v>1095</v>
      </c>
      <c r="P4" s="53" t="s">
        <v>194</v>
      </c>
    </row>
    <row r="5" spans="1:16" ht="27">
      <c r="A5" s="56" t="s">
        <v>1</v>
      </c>
      <c r="B5" s="57" t="s">
        <v>1</v>
      </c>
      <c r="C5" s="57"/>
      <c r="D5" s="57"/>
      <c r="E5" s="57"/>
      <c r="F5" s="58" t="s">
        <v>1096</v>
      </c>
      <c r="G5" s="58" t="s">
        <v>1096</v>
      </c>
      <c r="H5" s="59"/>
      <c r="I5" s="58" t="s">
        <v>203</v>
      </c>
      <c r="J5" s="58" t="s">
        <v>204</v>
      </c>
      <c r="K5" s="58" t="s">
        <v>205</v>
      </c>
      <c r="L5" s="58"/>
      <c r="M5" s="58"/>
      <c r="N5" s="58"/>
      <c r="O5" s="58"/>
      <c r="P5" s="58"/>
    </row>
    <row r="6" spans="1:16" ht="27">
      <c r="A6" s="60"/>
      <c r="B6" s="61"/>
      <c r="C6" s="61"/>
      <c r="D6" s="61"/>
      <c r="E6" s="61"/>
      <c r="F6" s="50" t="s">
        <v>1322</v>
      </c>
      <c r="G6" s="50" t="s">
        <v>1323</v>
      </c>
      <c r="H6" s="62"/>
      <c r="I6" s="61"/>
      <c r="J6" s="61"/>
      <c r="K6" s="61"/>
      <c r="L6" s="61"/>
      <c r="M6" s="61"/>
      <c r="N6" s="61"/>
      <c r="O6" s="61"/>
      <c r="P6" s="61"/>
    </row>
    <row r="7" spans="1:16" ht="15">
      <c r="A7" s="1049" t="s">
        <v>1324</v>
      </c>
      <c r="B7" s="1050" t="s">
        <v>1325</v>
      </c>
      <c r="C7" s="1082" t="s">
        <v>1099</v>
      </c>
      <c r="D7" s="1082" t="s">
        <v>1141</v>
      </c>
      <c r="E7" s="63" t="s">
        <v>1326</v>
      </c>
      <c r="F7" s="64"/>
      <c r="G7" s="64">
        <v>9.66</v>
      </c>
      <c r="H7" s="1052">
        <v>600</v>
      </c>
      <c r="I7" s="66">
        <v>60</v>
      </c>
      <c r="J7" s="66">
        <v>31.5</v>
      </c>
      <c r="K7" s="67">
        <v>24</v>
      </c>
      <c r="L7" s="65">
        <v>4</v>
      </c>
      <c r="M7" s="68">
        <f>(I7*J7*K7)/1000000</f>
        <v>4.5359999999999998E-2</v>
      </c>
      <c r="N7" s="69">
        <f>L7*66/M7</f>
        <v>5820.1058201058204</v>
      </c>
      <c r="O7" s="70"/>
      <c r="P7" s="71">
        <f>O7/N7</f>
        <v>0</v>
      </c>
    </row>
    <row r="8" spans="1:16" ht="15">
      <c r="A8" s="1049"/>
      <c r="B8" s="1050"/>
      <c r="C8" s="1082"/>
      <c r="D8" s="1082"/>
      <c r="E8" s="63" t="s">
        <v>1327</v>
      </c>
      <c r="F8" s="64"/>
      <c r="G8" s="64">
        <v>9.9600000000000009</v>
      </c>
      <c r="H8" s="1052"/>
      <c r="I8" s="66">
        <v>60</v>
      </c>
      <c r="J8" s="66">
        <v>31.5</v>
      </c>
      <c r="K8" s="67">
        <v>24</v>
      </c>
      <c r="L8" s="65">
        <v>4</v>
      </c>
      <c r="M8" s="68">
        <f>(I8*J8*K8)/1000000</f>
        <v>4.5359999999999998E-2</v>
      </c>
      <c r="N8" s="69">
        <f>L8*66/M8</f>
        <v>5820.1058201058204</v>
      </c>
      <c r="O8" s="70"/>
      <c r="P8" s="71">
        <f>O8/N8</f>
        <v>0</v>
      </c>
    </row>
    <row r="9" spans="1:16" ht="15">
      <c r="A9" s="1049"/>
      <c r="B9" s="1050"/>
      <c r="C9" s="1082"/>
      <c r="D9" s="1082"/>
      <c r="E9" s="63" t="s">
        <v>1328</v>
      </c>
      <c r="F9" s="64"/>
      <c r="G9" s="64">
        <v>12.62</v>
      </c>
      <c r="H9" s="1052"/>
      <c r="I9" s="66">
        <v>60</v>
      </c>
      <c r="J9" s="66">
        <v>31.5</v>
      </c>
      <c r="K9" s="67">
        <v>29</v>
      </c>
      <c r="L9" s="65">
        <v>4</v>
      </c>
      <c r="M9" s="68">
        <f>(I9*J9*K9)/1000000</f>
        <v>5.4809999999999998E-2</v>
      </c>
      <c r="N9" s="69">
        <f>L9*66/M9</f>
        <v>4816.6392993979198</v>
      </c>
      <c r="O9" s="70"/>
      <c r="P9" s="71">
        <f>O9/N9</f>
        <v>0</v>
      </c>
    </row>
    <row r="10" spans="1:16" ht="15">
      <c r="A10" s="1049"/>
      <c r="B10" s="1050"/>
      <c r="C10" s="1082"/>
      <c r="D10" s="1082"/>
      <c r="E10" s="63" t="s">
        <v>1329</v>
      </c>
      <c r="F10" s="64"/>
      <c r="G10" s="64">
        <v>14.24</v>
      </c>
      <c r="H10" s="1052"/>
      <c r="I10" s="66">
        <v>60</v>
      </c>
      <c r="J10" s="66">
        <v>31.5</v>
      </c>
      <c r="K10" s="67">
        <v>33</v>
      </c>
      <c r="L10" s="65">
        <v>4</v>
      </c>
      <c r="M10" s="68">
        <f>(I10*J10*K10)/1000000</f>
        <v>6.2370000000000002E-2</v>
      </c>
      <c r="N10" s="69">
        <f>L10*66/M10</f>
        <v>4232.8042328042302</v>
      </c>
      <c r="O10" s="70"/>
      <c r="P10" s="71">
        <f>O10/N10</f>
        <v>0</v>
      </c>
    </row>
    <row r="11" spans="1:16" ht="15">
      <c r="A11" s="1049"/>
      <c r="B11" s="1050"/>
      <c r="C11" s="1082"/>
      <c r="D11" s="1082"/>
      <c r="E11" s="63" t="s">
        <v>1330</v>
      </c>
      <c r="F11" s="64"/>
      <c r="G11" s="64">
        <v>17.14</v>
      </c>
      <c r="H11" s="1052"/>
      <c r="I11" s="66">
        <v>60</v>
      </c>
      <c r="J11" s="66">
        <v>31.5</v>
      </c>
      <c r="K11" s="67">
        <v>36</v>
      </c>
      <c r="L11" s="65">
        <v>4</v>
      </c>
      <c r="M11" s="68">
        <f t="shared" ref="M11:M12" si="0">(I11*J11*K11)/1000000</f>
        <v>6.8040000000000003E-2</v>
      </c>
      <c r="N11" s="69">
        <f t="shared" ref="N11:N12" si="1">L11*66/M11</f>
        <v>3880.07054673721</v>
      </c>
      <c r="O11" s="70"/>
      <c r="P11" s="71">
        <f t="shared" ref="P11:P12" si="2">O11/N11</f>
        <v>0</v>
      </c>
    </row>
    <row r="12" spans="1:16" ht="15">
      <c r="A12" s="1049"/>
      <c r="B12" s="1050"/>
      <c r="C12" s="1082"/>
      <c r="D12" s="1082"/>
      <c r="E12" s="63" t="s">
        <v>1331</v>
      </c>
      <c r="F12" s="64"/>
      <c r="G12" s="64">
        <v>17.14</v>
      </c>
      <c r="H12" s="1052"/>
      <c r="I12" s="66">
        <v>60</v>
      </c>
      <c r="J12" s="66">
        <v>31.5</v>
      </c>
      <c r="K12" s="67">
        <v>36</v>
      </c>
      <c r="L12" s="65">
        <v>4</v>
      </c>
      <c r="M12" s="68">
        <f t="shared" si="0"/>
        <v>6.8040000000000003E-2</v>
      </c>
      <c r="N12" s="69">
        <f t="shared" si="1"/>
        <v>3880.07054673721</v>
      </c>
      <c r="O12" s="70"/>
      <c r="P12" s="71">
        <f t="shared" si="2"/>
        <v>0</v>
      </c>
    </row>
    <row r="13" spans="1:16" ht="27">
      <c r="A13" s="60"/>
      <c r="B13" s="61"/>
      <c r="C13" s="61"/>
      <c r="D13" s="61"/>
      <c r="E13" s="61"/>
      <c r="F13" s="50" t="s">
        <v>1322</v>
      </c>
      <c r="G13" s="50" t="s">
        <v>1323</v>
      </c>
      <c r="H13" s="62"/>
      <c r="I13" s="61"/>
      <c r="J13" s="61"/>
      <c r="K13" s="61"/>
      <c r="L13" s="61"/>
      <c r="M13" s="61"/>
      <c r="N13" s="61"/>
      <c r="O13" s="61"/>
      <c r="P13" s="61"/>
    </row>
    <row r="14" spans="1:16" ht="15">
      <c r="A14" s="1049" t="s">
        <v>1324</v>
      </c>
      <c r="B14" s="1050" t="s">
        <v>1098</v>
      </c>
      <c r="C14" s="1082" t="s">
        <v>1099</v>
      </c>
      <c r="D14" s="1082" t="s">
        <v>1141</v>
      </c>
      <c r="E14" s="63" t="s">
        <v>1332</v>
      </c>
      <c r="F14" s="64"/>
      <c r="G14" s="72">
        <v>8.98</v>
      </c>
      <c r="H14" s="1052">
        <v>600</v>
      </c>
      <c r="I14" s="66">
        <v>60</v>
      </c>
      <c r="J14" s="66">
        <v>31.5</v>
      </c>
      <c r="K14" s="67">
        <v>24</v>
      </c>
      <c r="L14" s="65">
        <v>4</v>
      </c>
      <c r="M14" s="68">
        <f>(I14*J14*K14)/1000000</f>
        <v>4.5359999999999998E-2</v>
      </c>
      <c r="N14" s="69">
        <f>L14*66/M14</f>
        <v>5820.1058201058204</v>
      </c>
      <c r="O14" s="70"/>
      <c r="P14" s="71">
        <f>O14/N14</f>
        <v>0</v>
      </c>
    </row>
    <row r="15" spans="1:16" ht="15">
      <c r="A15" s="1049"/>
      <c r="B15" s="1050"/>
      <c r="C15" s="1082"/>
      <c r="D15" s="1082"/>
      <c r="E15" s="63" t="s">
        <v>1333</v>
      </c>
      <c r="F15" s="64"/>
      <c r="G15" s="72">
        <v>9.26</v>
      </c>
      <c r="H15" s="1052"/>
      <c r="I15" s="66">
        <v>60</v>
      </c>
      <c r="J15" s="66">
        <v>31.5</v>
      </c>
      <c r="K15" s="67">
        <v>24</v>
      </c>
      <c r="L15" s="65">
        <v>4</v>
      </c>
      <c r="M15" s="68">
        <f>(I15*J15*K15)/1000000</f>
        <v>4.5359999999999998E-2</v>
      </c>
      <c r="N15" s="69">
        <f>L15*66/M15</f>
        <v>5820.1058201058204</v>
      </c>
      <c r="O15" s="70"/>
      <c r="P15" s="71">
        <f>O15/N15</f>
        <v>0</v>
      </c>
    </row>
    <row r="16" spans="1:16" ht="15">
      <c r="A16" s="1049"/>
      <c r="B16" s="1050"/>
      <c r="C16" s="1082"/>
      <c r="D16" s="1082"/>
      <c r="E16" s="63" t="s">
        <v>1334</v>
      </c>
      <c r="F16" s="64"/>
      <c r="G16" s="72">
        <v>11.36</v>
      </c>
      <c r="H16" s="1052"/>
      <c r="I16" s="66">
        <v>60</v>
      </c>
      <c r="J16" s="66">
        <v>31.5</v>
      </c>
      <c r="K16" s="67">
        <v>29</v>
      </c>
      <c r="L16" s="65">
        <v>4</v>
      </c>
      <c r="M16" s="68">
        <f>(I16*J16*K16)/1000000</f>
        <v>5.4809999999999998E-2</v>
      </c>
      <c r="N16" s="69">
        <f>L16*66/M16</f>
        <v>4816.6392993979198</v>
      </c>
      <c r="O16" s="70"/>
      <c r="P16" s="71">
        <f>O16/N16</f>
        <v>0</v>
      </c>
    </row>
    <row r="17" spans="1:16" ht="15">
      <c r="A17" s="1049"/>
      <c r="B17" s="1050"/>
      <c r="C17" s="1082"/>
      <c r="D17" s="1082"/>
      <c r="E17" s="63" t="s">
        <v>1335</v>
      </c>
      <c r="F17" s="64"/>
      <c r="G17" s="72">
        <v>12.82</v>
      </c>
      <c r="H17" s="1052"/>
      <c r="I17" s="66">
        <v>60</v>
      </c>
      <c r="J17" s="66">
        <v>31.5</v>
      </c>
      <c r="K17" s="67">
        <v>33</v>
      </c>
      <c r="L17" s="65">
        <v>4</v>
      </c>
      <c r="M17" s="68">
        <f>(I17*J17*K17)/1000000</f>
        <v>6.2370000000000002E-2</v>
      </c>
      <c r="N17" s="69">
        <f>L17*66/M17</f>
        <v>4232.8042328042302</v>
      </c>
      <c r="O17" s="70"/>
      <c r="P17" s="71">
        <f>O17/N17</f>
        <v>0</v>
      </c>
    </row>
    <row r="18" spans="1:16" ht="15">
      <c r="A18" s="1049"/>
      <c r="B18" s="1050"/>
      <c r="C18" s="1082"/>
      <c r="D18" s="1082"/>
      <c r="E18" s="63" t="s">
        <v>1336</v>
      </c>
      <c r="F18" s="64"/>
      <c r="G18" s="72">
        <v>15.43</v>
      </c>
      <c r="H18" s="1052"/>
      <c r="I18" s="66">
        <v>60</v>
      </c>
      <c r="J18" s="66">
        <v>31.5</v>
      </c>
      <c r="K18" s="67">
        <v>36</v>
      </c>
      <c r="L18" s="65">
        <v>4</v>
      </c>
      <c r="M18" s="68">
        <f t="shared" ref="M18:M19" si="3">(I18*J18*K18)/1000000</f>
        <v>6.8040000000000003E-2</v>
      </c>
      <c r="N18" s="69">
        <f t="shared" ref="N18:N19" si="4">L18*66/M18</f>
        <v>3880.07054673721</v>
      </c>
      <c r="O18" s="70"/>
      <c r="P18" s="71">
        <f t="shared" ref="P18:P19" si="5">O18/N18</f>
        <v>0</v>
      </c>
    </row>
    <row r="19" spans="1:16" ht="15">
      <c r="A19" s="1049"/>
      <c r="B19" s="1050"/>
      <c r="C19" s="1082"/>
      <c r="D19" s="1082"/>
      <c r="E19" s="63" t="s">
        <v>1337</v>
      </c>
      <c r="F19" s="64"/>
      <c r="G19" s="72">
        <v>15.43</v>
      </c>
      <c r="H19" s="1052"/>
      <c r="I19" s="66">
        <v>60</v>
      </c>
      <c r="J19" s="66">
        <v>31.5</v>
      </c>
      <c r="K19" s="67">
        <v>36</v>
      </c>
      <c r="L19" s="65">
        <v>4</v>
      </c>
      <c r="M19" s="68">
        <f t="shared" si="3"/>
        <v>6.8040000000000003E-2</v>
      </c>
      <c r="N19" s="69">
        <f t="shared" si="4"/>
        <v>3880.07054673721</v>
      </c>
      <c r="O19" s="70"/>
      <c r="P19" s="71">
        <f t="shared" si="5"/>
        <v>0</v>
      </c>
    </row>
  </sheetData>
  <mergeCells count="14">
    <mergeCell ref="I2:P2"/>
    <mergeCell ref="I3:P3"/>
    <mergeCell ref="F4:G4"/>
    <mergeCell ref="I4:K4"/>
    <mergeCell ref="A7:A12"/>
    <mergeCell ref="D7:D12"/>
    <mergeCell ref="D14:D19"/>
    <mergeCell ref="H7:H12"/>
    <mergeCell ref="H14:H19"/>
    <mergeCell ref="A14:A19"/>
    <mergeCell ref="B7:B12"/>
    <mergeCell ref="B14:B19"/>
    <mergeCell ref="C7:C12"/>
    <mergeCell ref="C14:C19"/>
  </mergeCells>
  <phoneticPr fontId="17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6" workbookViewId="0">
      <selection activeCell="F14" sqref="F14"/>
    </sheetView>
  </sheetViews>
  <sheetFormatPr defaultColWidth="9" defaultRowHeight="14.25"/>
  <cols>
    <col min="2" max="2" width="18.625" customWidth="1"/>
    <col min="4" max="4" width="33.625" customWidth="1"/>
    <col min="5" max="5" width="10" customWidth="1"/>
    <col min="6" max="6" width="15.125" customWidth="1"/>
    <col min="10" max="10" width="15.125" customWidth="1"/>
  </cols>
  <sheetData>
    <row r="1" spans="1:10" ht="15">
      <c r="A1" s="9" t="s">
        <v>1338</v>
      </c>
    </row>
    <row r="2" spans="1:10" ht="15">
      <c r="A2" s="9" t="s">
        <v>1339</v>
      </c>
    </row>
    <row r="3" spans="1:10" ht="15">
      <c r="A3" s="9" t="s">
        <v>1340</v>
      </c>
    </row>
    <row r="4" spans="1:10" ht="15">
      <c r="A4" s="9" t="s">
        <v>1341</v>
      </c>
    </row>
    <row r="5" spans="1:10" ht="15">
      <c r="A5" s="9" t="s">
        <v>1342</v>
      </c>
    </row>
    <row r="6" spans="1:10" ht="15">
      <c r="A6" s="10"/>
    </row>
    <row r="7" spans="1:10" ht="15">
      <c r="A7" s="10" t="s">
        <v>1343</v>
      </c>
    </row>
    <row r="8" spans="1:10" ht="15">
      <c r="A8" s="10"/>
    </row>
    <row r="9" spans="1:10" ht="15">
      <c r="A9" s="10" t="s">
        <v>1344</v>
      </c>
    </row>
    <row r="10" spans="1:10" ht="15">
      <c r="A10" s="10"/>
    </row>
    <row r="11" spans="1:10" ht="15">
      <c r="A11" s="1090" t="s">
        <v>1345</v>
      </c>
      <c r="B11" s="1091"/>
      <c r="C11" s="1091"/>
      <c r="D11" s="1092"/>
      <c r="E11" s="11"/>
      <c r="F11" s="11"/>
    </row>
    <row r="12" spans="1:10" ht="15">
      <c r="A12" s="12" t="s">
        <v>158</v>
      </c>
      <c r="B12" s="13" t="s">
        <v>1346</v>
      </c>
      <c r="C12" s="14" t="s">
        <v>5</v>
      </c>
      <c r="D12" s="15" t="s">
        <v>25</v>
      </c>
      <c r="E12" s="11"/>
      <c r="F12" s="11"/>
    </row>
    <row r="13" spans="1:10" ht="15">
      <c r="A13" s="12" t="s">
        <v>165</v>
      </c>
      <c r="B13" s="13" t="s">
        <v>1028</v>
      </c>
      <c r="C13" s="14" t="s">
        <v>21</v>
      </c>
      <c r="D13" s="15" t="s">
        <v>42</v>
      </c>
      <c r="E13" s="11"/>
      <c r="F13" s="11"/>
    </row>
    <row r="14" spans="1:10" ht="15">
      <c r="A14" s="12" t="s">
        <v>1347</v>
      </c>
      <c r="B14" s="15" t="s">
        <v>1348</v>
      </c>
      <c r="C14" s="14" t="s">
        <v>32</v>
      </c>
      <c r="D14" s="16" t="s">
        <v>51</v>
      </c>
      <c r="E14" s="17" t="s">
        <v>1349</v>
      </c>
      <c r="F14" s="18" t="s">
        <v>1131</v>
      </c>
      <c r="G14" s="19"/>
      <c r="H14" s="19"/>
      <c r="I14" s="19"/>
      <c r="J14" s="1097" t="s">
        <v>1350</v>
      </c>
    </row>
    <row r="15" spans="1:10" ht="15">
      <c r="A15" s="20" t="s">
        <v>172</v>
      </c>
      <c r="B15" s="21"/>
      <c r="C15" s="22" t="s">
        <v>173</v>
      </c>
      <c r="D15" s="23">
        <v>44537</v>
      </c>
      <c r="E15" s="24" t="s">
        <v>1351</v>
      </c>
      <c r="F15" s="25" t="s">
        <v>1352</v>
      </c>
      <c r="G15" s="19"/>
      <c r="H15" s="19"/>
      <c r="I15" s="19"/>
      <c r="J15" s="1097"/>
    </row>
    <row r="16" spans="1:10" ht="15">
      <c r="A16" s="1093" t="s">
        <v>1353</v>
      </c>
      <c r="B16" s="1094"/>
      <c r="C16" s="1095"/>
      <c r="D16" s="1" t="s">
        <v>1354</v>
      </c>
      <c r="E16" s="17" t="s">
        <v>1355</v>
      </c>
      <c r="F16" s="25" t="s">
        <v>1356</v>
      </c>
      <c r="G16" s="19"/>
      <c r="H16" s="26" t="s">
        <v>1357</v>
      </c>
      <c r="I16" s="19"/>
      <c r="J16" s="1097"/>
    </row>
    <row r="17" spans="1:10" ht="15">
      <c r="A17" s="1098" t="s">
        <v>1358</v>
      </c>
      <c r="B17" s="1099"/>
      <c r="C17" s="1100"/>
      <c r="D17" s="3" t="s">
        <v>1060</v>
      </c>
      <c r="E17" s="27" t="s">
        <v>1359</v>
      </c>
      <c r="F17" s="28">
        <v>8.0500000000000007</v>
      </c>
      <c r="G17" s="19"/>
      <c r="H17" s="19"/>
      <c r="I17" s="19"/>
      <c r="J17" s="29">
        <f>F17-0.2</f>
        <v>7.85</v>
      </c>
    </row>
    <row r="18" spans="1:10" ht="15">
      <c r="A18" s="1101"/>
      <c r="B18" s="1102"/>
      <c r="C18" s="1103"/>
      <c r="D18" s="3" t="s">
        <v>1062</v>
      </c>
      <c r="E18" s="27" t="s">
        <v>1359</v>
      </c>
      <c r="F18" s="28">
        <v>8.4</v>
      </c>
      <c r="G18" s="19"/>
      <c r="H18" s="19"/>
      <c r="I18" s="19"/>
      <c r="J18" s="29">
        <f t="shared" ref="J18:J22" si="0">F18-0.2</f>
        <v>8.1999999999999993</v>
      </c>
    </row>
    <row r="19" spans="1:10" ht="15">
      <c r="A19" s="1101"/>
      <c r="B19" s="1102"/>
      <c r="C19" s="1103"/>
      <c r="D19" s="3" t="s">
        <v>1063</v>
      </c>
      <c r="E19" s="27" t="s">
        <v>1360</v>
      </c>
      <c r="F19" s="28">
        <v>9.8000000000000007</v>
      </c>
      <c r="G19" s="19"/>
      <c r="H19" s="19"/>
      <c r="I19" s="19"/>
      <c r="J19" s="29">
        <f t="shared" si="0"/>
        <v>9.6</v>
      </c>
    </row>
    <row r="20" spans="1:10" ht="15">
      <c r="A20" s="1101"/>
      <c r="B20" s="1102"/>
      <c r="C20" s="1103"/>
      <c r="D20" s="3" t="s">
        <v>1064</v>
      </c>
      <c r="E20" s="27" t="s">
        <v>1360</v>
      </c>
      <c r="F20" s="28">
        <v>11.05</v>
      </c>
      <c r="G20" s="19"/>
      <c r="H20" s="19"/>
      <c r="I20" s="19"/>
      <c r="J20" s="29">
        <f t="shared" si="0"/>
        <v>10.85</v>
      </c>
    </row>
    <row r="21" spans="1:10" ht="15">
      <c r="A21" s="1101"/>
      <c r="B21" s="1102"/>
      <c r="C21" s="1103"/>
      <c r="D21" s="3" t="s">
        <v>1065</v>
      </c>
      <c r="E21" s="27" t="s">
        <v>1360</v>
      </c>
      <c r="F21" s="28">
        <v>13.25</v>
      </c>
      <c r="G21" s="19"/>
      <c r="H21" s="19"/>
      <c r="I21" s="19"/>
      <c r="J21" s="29">
        <f t="shared" si="0"/>
        <v>13.05</v>
      </c>
    </row>
    <row r="22" spans="1:10" ht="15">
      <c r="A22" s="1104"/>
      <c r="B22" s="1105"/>
      <c r="C22" s="1106"/>
      <c r="D22" s="3" t="s">
        <v>151</v>
      </c>
      <c r="E22" s="27" t="s">
        <v>1360</v>
      </c>
      <c r="F22" s="28">
        <v>13.55</v>
      </c>
      <c r="G22" s="19"/>
      <c r="H22" s="19"/>
      <c r="I22" s="19"/>
      <c r="J22" s="29">
        <f t="shared" si="0"/>
        <v>13.35</v>
      </c>
    </row>
    <row r="23" spans="1:10" ht="15.75">
      <c r="A23" s="30"/>
      <c r="B23" s="31"/>
      <c r="C23" s="31"/>
      <c r="D23" s="32"/>
      <c r="E23" s="32"/>
      <c r="F23" s="33"/>
    </row>
    <row r="24" spans="1:10">
      <c r="A24" s="1093" t="s">
        <v>1353</v>
      </c>
      <c r="B24" s="1094"/>
      <c r="C24" s="1095"/>
      <c r="D24" s="34" t="s">
        <v>1354</v>
      </c>
      <c r="E24" s="35" t="s">
        <v>1355</v>
      </c>
      <c r="F24" s="25" t="s">
        <v>1356</v>
      </c>
    </row>
    <row r="25" spans="1:10" ht="15">
      <c r="A25" s="1098" t="s">
        <v>1358</v>
      </c>
      <c r="B25" s="1099"/>
      <c r="C25" s="1100"/>
      <c r="D25" s="3" t="s">
        <v>1361</v>
      </c>
      <c r="E25" s="27" t="s">
        <v>1360</v>
      </c>
      <c r="F25" s="36">
        <v>8.8000000000000007</v>
      </c>
      <c r="J25" s="37">
        <f t="shared" ref="J25:J30" si="1">F25-0.2</f>
        <v>8.6</v>
      </c>
    </row>
    <row r="26" spans="1:10" ht="15">
      <c r="A26" s="1101"/>
      <c r="B26" s="1102"/>
      <c r="C26" s="1103"/>
      <c r="D26" s="3" t="s">
        <v>1362</v>
      </c>
      <c r="E26" s="27" t="s">
        <v>1363</v>
      </c>
      <c r="F26" s="36">
        <v>9.15</v>
      </c>
      <c r="J26" s="37">
        <f t="shared" si="1"/>
        <v>8.9499999999999993</v>
      </c>
    </row>
    <row r="27" spans="1:10" ht="15">
      <c r="A27" s="1101"/>
      <c r="B27" s="1102"/>
      <c r="C27" s="1103"/>
      <c r="D27" s="3" t="s">
        <v>1364</v>
      </c>
      <c r="E27" s="27" t="s">
        <v>1365</v>
      </c>
      <c r="F27" s="36">
        <v>11.25</v>
      </c>
      <c r="J27" s="37">
        <f t="shared" si="1"/>
        <v>11.05</v>
      </c>
    </row>
    <row r="28" spans="1:10" ht="15">
      <c r="A28" s="1101"/>
      <c r="B28" s="1102"/>
      <c r="C28" s="1103"/>
      <c r="D28" s="3" t="s">
        <v>1366</v>
      </c>
      <c r="E28" s="27" t="s">
        <v>1365</v>
      </c>
      <c r="F28" s="36">
        <v>12.65</v>
      </c>
      <c r="J28" s="37">
        <f t="shared" si="1"/>
        <v>12.45</v>
      </c>
    </row>
    <row r="29" spans="1:10" ht="15">
      <c r="A29" s="1101"/>
      <c r="B29" s="1102"/>
      <c r="C29" s="1103"/>
      <c r="D29" s="3" t="s">
        <v>1367</v>
      </c>
      <c r="E29" s="27" t="s">
        <v>1365</v>
      </c>
      <c r="F29" s="38">
        <v>15.2</v>
      </c>
      <c r="J29" s="37">
        <f t="shared" si="1"/>
        <v>15</v>
      </c>
    </row>
    <row r="30" spans="1:10" ht="15">
      <c r="A30" s="1107"/>
      <c r="B30" s="1108"/>
      <c r="C30" s="1109"/>
      <c r="D30" s="3" t="s">
        <v>220</v>
      </c>
      <c r="E30" s="27" t="s">
        <v>1365</v>
      </c>
      <c r="F30" s="39">
        <v>15.5</v>
      </c>
      <c r="J30" s="37">
        <f t="shared" si="1"/>
        <v>15.3</v>
      </c>
    </row>
    <row r="31" spans="1:10" ht="15.75">
      <c r="A31" s="40" t="s">
        <v>1368</v>
      </c>
      <c r="B31" s="11"/>
      <c r="C31" s="11"/>
      <c r="D31" s="11"/>
      <c r="E31" s="11"/>
      <c r="F31" s="11"/>
    </row>
    <row r="32" spans="1:10" ht="15.75">
      <c r="A32" s="1096" t="s">
        <v>1369</v>
      </c>
      <c r="B32" s="1096"/>
      <c r="C32" s="1096"/>
      <c r="D32" s="11"/>
      <c r="E32" s="11"/>
      <c r="F32" s="11"/>
    </row>
    <row r="33" spans="1:6" ht="15.75">
      <c r="A33" s="41" t="s">
        <v>1370</v>
      </c>
      <c r="B33" s="11"/>
      <c r="C33" s="11"/>
      <c r="D33" s="11"/>
      <c r="E33" s="11"/>
      <c r="F33" s="11"/>
    </row>
    <row r="34" spans="1:6" ht="15.75">
      <c r="A34" s="41" t="s">
        <v>1371</v>
      </c>
      <c r="B34" s="11"/>
      <c r="C34" s="11"/>
      <c r="D34" s="11"/>
      <c r="E34" s="11"/>
      <c r="F34" s="11"/>
    </row>
    <row r="35" spans="1:6" ht="15">
      <c r="A35" s="10"/>
    </row>
    <row r="36" spans="1:6" ht="15">
      <c r="A36" s="10" t="s">
        <v>1372</v>
      </c>
    </row>
    <row r="37" spans="1:6" ht="15">
      <c r="A37" s="10"/>
    </row>
    <row r="38" spans="1:6" ht="15">
      <c r="A38" s="10" t="s">
        <v>1373</v>
      </c>
    </row>
    <row r="39" spans="1:6" ht="15">
      <c r="A39" s="10"/>
    </row>
    <row r="40" spans="1:6" ht="15">
      <c r="A40" s="10" t="s">
        <v>1374</v>
      </c>
    </row>
    <row r="41" spans="1:6" ht="15">
      <c r="A41" s="10"/>
    </row>
    <row r="42" spans="1:6" ht="15">
      <c r="A42" s="10" t="s">
        <v>1375</v>
      </c>
    </row>
  </sheetData>
  <mergeCells count="7">
    <mergeCell ref="A11:D11"/>
    <mergeCell ref="A16:C16"/>
    <mergeCell ref="A24:C24"/>
    <mergeCell ref="A32:C32"/>
    <mergeCell ref="J14:J16"/>
    <mergeCell ref="A17:C22"/>
    <mergeCell ref="A25:C30"/>
  </mergeCells>
  <phoneticPr fontId="173" type="noConversion"/>
  <pageMargins left="0.7" right="0.7" top="0.75" bottom="0.75" header="0.3" footer="0.3"/>
  <pageSetup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1" sqref="E1"/>
    </sheetView>
  </sheetViews>
  <sheetFormatPr defaultColWidth="9" defaultRowHeight="14.25"/>
  <cols>
    <col min="4" max="4" width="33.625" customWidth="1"/>
    <col min="5" max="5" width="21" customWidth="1"/>
  </cols>
  <sheetData>
    <row r="1" spans="1:5" ht="15">
      <c r="A1" s="1093" t="s">
        <v>1353</v>
      </c>
      <c r="B1" s="1094"/>
      <c r="C1" s="1095"/>
      <c r="D1" s="1" t="s">
        <v>1354</v>
      </c>
      <c r="E1" s="2" t="s">
        <v>1376</v>
      </c>
    </row>
    <row r="2" spans="1:5" ht="15">
      <c r="A2" s="1098" t="s">
        <v>1358</v>
      </c>
      <c r="B2" s="1099"/>
      <c r="C2" s="1100"/>
      <c r="D2" s="3" t="s">
        <v>1060</v>
      </c>
      <c r="E2" s="4">
        <v>8552</v>
      </c>
    </row>
    <row r="3" spans="1:5" ht="15">
      <c r="A3" s="1101"/>
      <c r="B3" s="1102"/>
      <c r="C3" s="1103"/>
      <c r="D3" s="3" t="s">
        <v>1062</v>
      </c>
      <c r="E3" s="4">
        <v>962</v>
      </c>
    </row>
    <row r="4" spans="1:5" ht="15">
      <c r="A4" s="1101"/>
      <c r="B4" s="1102"/>
      <c r="C4" s="1103"/>
      <c r="D4" s="3" t="s">
        <v>1063</v>
      </c>
      <c r="E4" s="4">
        <v>7489</v>
      </c>
    </row>
    <row r="5" spans="1:5" ht="15">
      <c r="A5" s="1101"/>
      <c r="B5" s="1102"/>
      <c r="C5" s="1103"/>
      <c r="D5" s="3" t="s">
        <v>1064</v>
      </c>
      <c r="E5" s="4">
        <v>19044</v>
      </c>
    </row>
    <row r="6" spans="1:5" ht="15">
      <c r="A6" s="1101"/>
      <c r="B6" s="1102"/>
      <c r="C6" s="1103"/>
      <c r="D6" s="3" t="s">
        <v>1065</v>
      </c>
      <c r="E6" s="4">
        <v>10451</v>
      </c>
    </row>
    <row r="7" spans="1:5" ht="15">
      <c r="A7" s="1104"/>
      <c r="B7" s="1105"/>
      <c r="C7" s="1106"/>
      <c r="D7" s="3" t="s">
        <v>151</v>
      </c>
      <c r="E7" s="4">
        <v>2856</v>
      </c>
    </row>
    <row r="8" spans="1:5" ht="15">
      <c r="A8" s="5"/>
      <c r="B8" s="6"/>
      <c r="C8" s="6"/>
      <c r="D8" s="7" t="s">
        <v>1377</v>
      </c>
      <c r="E8" s="8">
        <v>49354</v>
      </c>
    </row>
  </sheetData>
  <mergeCells count="2">
    <mergeCell ref="A1:C1"/>
    <mergeCell ref="A2:C7"/>
  </mergeCells>
  <phoneticPr fontId="17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L212"/>
  <sheetViews>
    <sheetView showGridLines="0" zoomScale="80" zoomScaleNormal="80" workbookViewId="0">
      <selection activeCell="AB13" sqref="AB13"/>
    </sheetView>
  </sheetViews>
  <sheetFormatPr defaultColWidth="9" defaultRowHeight="12.75"/>
  <cols>
    <col min="1" max="1" width="25.625" style="421" customWidth="1"/>
    <col min="2" max="2" width="21.125" style="421" customWidth="1"/>
    <col min="3" max="3" width="33.625" style="422" customWidth="1"/>
    <col min="4" max="4" width="35.875" style="421" customWidth="1"/>
    <col min="5" max="5" width="18.5" style="421" customWidth="1"/>
    <col min="6" max="8" width="15" style="421" customWidth="1"/>
    <col min="9" max="9" width="7.125" style="423" customWidth="1"/>
    <col min="10" max="10" width="6.125" style="424" customWidth="1"/>
    <col min="11" max="12" width="4.375" style="425" customWidth="1"/>
    <col min="13" max="13" width="6" style="421" customWidth="1"/>
    <col min="14" max="14" width="8.125" style="421" customWidth="1"/>
    <col min="15" max="15" width="7.5" style="421" customWidth="1"/>
    <col min="16" max="16" width="9.625" style="421" customWidth="1"/>
    <col min="17" max="17" width="8.625" style="421" customWidth="1"/>
    <col min="18" max="18" width="12" style="426" customWidth="1"/>
    <col min="19" max="19" width="5.625" style="426" customWidth="1"/>
    <col min="20" max="20" width="9" style="421" customWidth="1"/>
    <col min="21" max="21" width="7.625" style="426" customWidth="1"/>
    <col min="22" max="22" width="8.125" style="427" customWidth="1"/>
    <col min="23" max="23" width="10.375" style="427" customWidth="1"/>
    <col min="24" max="24" width="8" style="426" customWidth="1"/>
    <col min="25" max="25" width="10.625" style="426" customWidth="1"/>
    <col min="26" max="26" width="9.625" style="421" customWidth="1"/>
    <col min="27" max="28" width="8.625" style="421" customWidth="1"/>
    <col min="29" max="29" width="8.625" style="428" customWidth="1"/>
    <col min="30" max="30" width="11.5" style="421" customWidth="1"/>
    <col min="31" max="31" width="9.625" style="426" customWidth="1"/>
    <col min="32" max="32" width="7.375" style="426" customWidth="1"/>
    <col min="33" max="33" width="10.625" style="426" customWidth="1"/>
    <col min="34" max="35" width="12.125" style="426" customWidth="1"/>
    <col min="36" max="36" width="11.625" style="429" customWidth="1"/>
    <col min="37" max="39" width="9" style="421"/>
    <col min="40" max="40" width="12" style="421" customWidth="1"/>
    <col min="41" max="16384" width="9" style="421"/>
  </cols>
  <sheetData>
    <row r="1" spans="1:194" s="417" customFormat="1" ht="21.75" customHeight="1">
      <c r="A1" s="851" t="s">
        <v>157</v>
      </c>
      <c r="B1" s="851"/>
      <c r="C1" s="851"/>
      <c r="D1" s="851"/>
      <c r="E1" s="430"/>
      <c r="F1" s="430"/>
      <c r="G1" s="430"/>
      <c r="H1" s="430"/>
      <c r="I1" s="431"/>
      <c r="J1" s="432"/>
      <c r="K1" s="433"/>
      <c r="L1" s="433"/>
      <c r="M1" s="434"/>
      <c r="N1" s="435"/>
      <c r="O1" s="436"/>
      <c r="S1" s="437"/>
      <c r="AC1" s="428"/>
      <c r="AE1" s="438"/>
      <c r="AF1" s="439"/>
      <c r="AG1" s="439"/>
      <c r="AH1" s="439"/>
      <c r="AI1" s="439"/>
      <c r="GE1" s="440"/>
    </row>
    <row r="2" spans="1:194" s="417" customFormat="1" ht="16.350000000000001" customHeight="1">
      <c r="A2" s="441" t="s">
        <v>158</v>
      </c>
      <c r="B2" s="442" t="s">
        <v>159</v>
      </c>
      <c r="C2" s="443" t="s">
        <v>160</v>
      </c>
      <c r="D2" s="444"/>
      <c r="E2" s="445" t="s">
        <v>85</v>
      </c>
      <c r="F2" s="446"/>
      <c r="G2" s="447"/>
      <c r="H2" s="447"/>
      <c r="I2" s="448"/>
      <c r="J2" s="449"/>
      <c r="K2" s="449"/>
      <c r="L2" s="449"/>
      <c r="M2" s="450"/>
      <c r="N2" s="450"/>
      <c r="O2" s="450"/>
      <c r="P2" s="450"/>
      <c r="Q2" s="450"/>
      <c r="S2" s="451"/>
      <c r="AC2" s="452"/>
      <c r="AJ2" s="435"/>
      <c r="AK2" s="435"/>
      <c r="AM2" s="435"/>
      <c r="FT2" s="440"/>
      <c r="FX2" s="453" t="s">
        <v>9</v>
      </c>
      <c r="FY2" s="453" t="s">
        <v>10</v>
      </c>
      <c r="FZ2" s="453" t="s">
        <v>11</v>
      </c>
      <c r="GA2" s="453" t="s">
        <v>12</v>
      </c>
      <c r="GB2" s="453"/>
      <c r="GC2" s="453" t="s">
        <v>13</v>
      </c>
      <c r="GD2" s="453" t="s">
        <v>14</v>
      </c>
      <c r="GE2" s="453" t="s">
        <v>15</v>
      </c>
      <c r="GF2" s="453" t="s">
        <v>16</v>
      </c>
      <c r="GG2" s="453"/>
      <c r="GH2" s="453"/>
      <c r="GI2" s="453"/>
      <c r="GJ2" s="453"/>
      <c r="GK2" s="453"/>
      <c r="GL2" s="453"/>
    </row>
    <row r="3" spans="1:194" s="417" customFormat="1" ht="16.350000000000001" customHeight="1">
      <c r="A3" s="454" t="s">
        <v>161</v>
      </c>
      <c r="B3" s="455" t="s">
        <v>162</v>
      </c>
      <c r="C3" s="456" t="s">
        <v>163</v>
      </c>
      <c r="D3" s="457"/>
      <c r="E3" s="458" t="s">
        <v>73</v>
      </c>
      <c r="F3" s="459" t="s">
        <v>164</v>
      </c>
      <c r="G3" s="447"/>
      <c r="H3" s="447"/>
      <c r="I3" s="448"/>
      <c r="J3" s="449"/>
      <c r="K3" s="449"/>
      <c r="L3" s="449"/>
      <c r="M3" s="450"/>
      <c r="N3" s="450"/>
      <c r="O3" s="450"/>
      <c r="P3" s="450"/>
      <c r="Q3" s="450"/>
      <c r="S3" s="451"/>
      <c r="AC3" s="428"/>
      <c r="FS3" s="440"/>
      <c r="FW3" s="460" t="s">
        <v>25</v>
      </c>
      <c r="FX3" s="461" t="s">
        <v>6</v>
      </c>
      <c r="FY3" s="453" t="s">
        <v>26</v>
      </c>
      <c r="FZ3" s="453" t="s">
        <v>27</v>
      </c>
      <c r="GA3" s="453" t="s">
        <v>28</v>
      </c>
      <c r="GB3" s="453"/>
      <c r="GC3" s="460"/>
      <c r="GD3" s="453"/>
      <c r="GE3" s="453"/>
      <c r="GF3" s="453"/>
      <c r="GG3" s="453"/>
      <c r="GH3" s="453"/>
      <c r="GI3" s="453"/>
      <c r="GJ3" s="453"/>
      <c r="GK3" s="453"/>
    </row>
    <row r="4" spans="1:194" s="417" customFormat="1" ht="16.350000000000001" customHeight="1">
      <c r="A4" s="454" t="s">
        <v>165</v>
      </c>
      <c r="B4" s="462" t="s">
        <v>166</v>
      </c>
      <c r="C4" s="456" t="s">
        <v>5</v>
      </c>
      <c r="D4" s="463" t="s">
        <v>6</v>
      </c>
      <c r="E4" s="458" t="s">
        <v>167</v>
      </c>
      <c r="F4" s="459" t="s">
        <v>168</v>
      </c>
      <c r="G4" s="447"/>
      <c r="H4" s="447"/>
      <c r="I4" s="448"/>
      <c r="J4" s="449"/>
      <c r="K4" s="449"/>
      <c r="L4" s="449"/>
      <c r="M4" s="450"/>
      <c r="N4" s="450"/>
      <c r="O4" s="450"/>
      <c r="P4" s="450"/>
      <c r="Q4" s="450"/>
      <c r="S4" s="451"/>
      <c r="AC4" s="428"/>
      <c r="FS4" s="440"/>
      <c r="FW4" s="460"/>
      <c r="FX4" s="461"/>
      <c r="FY4" s="453"/>
      <c r="FZ4" s="453"/>
      <c r="GA4" s="453"/>
      <c r="GB4" s="453"/>
      <c r="GC4" s="460"/>
      <c r="GD4" s="453"/>
      <c r="GE4" s="453"/>
      <c r="GF4" s="453"/>
      <c r="GG4" s="453"/>
      <c r="GH4" s="453"/>
      <c r="GI4" s="453"/>
      <c r="GJ4" s="453"/>
      <c r="GK4" s="453"/>
    </row>
    <row r="5" spans="1:194" s="417" customFormat="1" ht="16.350000000000001" customHeight="1">
      <c r="A5" s="454" t="s">
        <v>169</v>
      </c>
      <c r="B5" s="464"/>
      <c r="C5" s="456" t="s">
        <v>21</v>
      </c>
      <c r="D5" s="465" t="s">
        <v>22</v>
      </c>
      <c r="E5" s="458" t="s">
        <v>170</v>
      </c>
      <c r="F5" s="459" t="s">
        <v>171</v>
      </c>
      <c r="G5" s="447"/>
      <c r="H5" s="447"/>
      <c r="I5" s="448"/>
      <c r="J5" s="449"/>
      <c r="K5" s="449"/>
      <c r="L5" s="449"/>
      <c r="M5" s="450"/>
      <c r="N5" s="450"/>
      <c r="O5" s="450"/>
      <c r="P5" s="450"/>
      <c r="Q5" s="450"/>
      <c r="S5" s="451"/>
      <c r="AC5" s="428"/>
      <c r="FS5" s="440"/>
      <c r="FW5" s="460"/>
      <c r="FX5" s="461"/>
      <c r="FY5" s="453"/>
      <c r="FZ5" s="453"/>
      <c r="GA5" s="453"/>
      <c r="GB5" s="453"/>
      <c r="GC5" s="460"/>
      <c r="GD5" s="453"/>
      <c r="GE5" s="453"/>
      <c r="GF5" s="453"/>
      <c r="GG5" s="453"/>
      <c r="GH5" s="453"/>
      <c r="GI5" s="453"/>
      <c r="GJ5" s="453"/>
      <c r="GK5" s="453"/>
    </row>
    <row r="6" spans="1:194" s="417" customFormat="1" ht="16.350000000000001" customHeight="1">
      <c r="A6" s="454" t="s">
        <v>172</v>
      </c>
      <c r="B6" s="466"/>
      <c r="C6" s="467" t="s">
        <v>32</v>
      </c>
      <c r="D6" s="468" t="s">
        <v>57</v>
      </c>
      <c r="E6" s="469"/>
      <c r="F6" s="470"/>
      <c r="G6" s="471"/>
      <c r="H6" s="471"/>
      <c r="I6" s="472"/>
      <c r="J6" s="473"/>
      <c r="K6" s="473"/>
      <c r="L6" s="473"/>
      <c r="M6" s="474"/>
      <c r="N6" s="474"/>
      <c r="O6" s="474"/>
      <c r="P6" s="474"/>
      <c r="Q6" s="474"/>
      <c r="S6" s="451"/>
      <c r="AC6" s="428"/>
      <c r="FO6" s="475"/>
      <c r="FP6" s="476"/>
      <c r="FQ6" s="475"/>
      <c r="FR6" s="476"/>
      <c r="FS6" s="477"/>
      <c r="FT6" s="475"/>
      <c r="FU6" s="475"/>
      <c r="FW6" s="478" t="s">
        <v>42</v>
      </c>
      <c r="FX6" s="478" t="s">
        <v>43</v>
      </c>
      <c r="FY6" s="479" t="s">
        <v>22</v>
      </c>
      <c r="FZ6" s="480" t="s">
        <v>44</v>
      </c>
      <c r="GA6" s="481"/>
      <c r="GB6" s="460"/>
      <c r="GC6" s="460"/>
      <c r="GD6" s="453"/>
      <c r="GE6" s="453"/>
      <c r="GF6" s="453"/>
      <c r="GG6" s="453"/>
      <c r="GH6" s="453"/>
      <c r="GI6" s="453"/>
      <c r="GJ6" s="453"/>
      <c r="GK6" s="453"/>
    </row>
    <row r="7" spans="1:194" s="417" customFormat="1" ht="16.350000000000001" customHeight="1">
      <c r="A7" s="482" t="s">
        <v>173</v>
      </c>
      <c r="B7" s="483" t="s">
        <v>72</v>
      </c>
      <c r="C7" s="484" t="s">
        <v>174</v>
      </c>
      <c r="D7" s="485"/>
      <c r="E7" s="486"/>
      <c r="F7" s="487"/>
      <c r="G7" s="447"/>
      <c r="H7" s="447"/>
      <c r="I7" s="448"/>
      <c r="J7" s="449"/>
      <c r="K7" s="449"/>
      <c r="L7" s="449"/>
      <c r="M7" s="450"/>
      <c r="N7" s="450"/>
      <c r="O7" s="450"/>
      <c r="P7" s="450"/>
      <c r="Q7" s="450"/>
      <c r="S7" s="451"/>
      <c r="AC7" s="428"/>
      <c r="FO7" s="488"/>
      <c r="FP7" s="488"/>
      <c r="FQ7" s="489"/>
      <c r="FR7" s="490"/>
      <c r="FS7" s="477"/>
      <c r="FT7" s="475"/>
      <c r="FU7" s="475"/>
      <c r="FW7" s="460" t="s">
        <v>51</v>
      </c>
      <c r="FX7" s="460" t="s">
        <v>52</v>
      </c>
      <c r="FY7" s="481" t="s">
        <v>53</v>
      </c>
      <c r="FZ7" s="491" t="s">
        <v>54</v>
      </c>
      <c r="GA7" s="491" t="s">
        <v>55</v>
      </c>
      <c r="GB7" s="460" t="s">
        <v>56</v>
      </c>
      <c r="GC7" s="460" t="s">
        <v>57</v>
      </c>
      <c r="GD7" s="453" t="s">
        <v>58</v>
      </c>
      <c r="GE7" s="453"/>
      <c r="GF7" s="453"/>
      <c r="GG7" s="453"/>
      <c r="GH7" s="453"/>
      <c r="GI7" s="453"/>
      <c r="GJ7" s="453"/>
      <c r="GK7" s="453"/>
    </row>
    <row r="8" spans="1:194" s="418" customFormat="1" ht="13.35" customHeight="1">
      <c r="A8" s="856" t="s">
        <v>175</v>
      </c>
      <c r="B8" s="816" t="s">
        <v>88</v>
      </c>
      <c r="C8" s="816" t="s">
        <v>176</v>
      </c>
      <c r="D8" s="816" t="s">
        <v>177</v>
      </c>
      <c r="E8" s="860" t="s">
        <v>87</v>
      </c>
      <c r="F8" s="860" t="s">
        <v>93</v>
      </c>
      <c r="G8" s="825" t="s">
        <v>178</v>
      </c>
      <c r="H8" s="826" t="s">
        <v>95</v>
      </c>
      <c r="I8" s="827" t="s">
        <v>179</v>
      </c>
      <c r="J8" s="852" t="s">
        <v>180</v>
      </c>
      <c r="K8" s="852"/>
      <c r="L8" s="852"/>
      <c r="M8" s="852"/>
      <c r="N8" s="852"/>
      <c r="O8" s="852"/>
      <c r="P8" s="852"/>
      <c r="Q8" s="852"/>
      <c r="R8" s="852" t="s">
        <v>81</v>
      </c>
      <c r="S8" s="852"/>
      <c r="T8" s="852"/>
      <c r="U8" s="817" t="s">
        <v>113</v>
      </c>
      <c r="V8" s="493" t="s">
        <v>181</v>
      </c>
      <c r="W8" s="493"/>
      <c r="X8" s="493"/>
      <c r="Y8" s="493"/>
      <c r="Z8" s="493"/>
      <c r="AA8" s="817" t="s">
        <v>128</v>
      </c>
      <c r="AB8" s="818" t="s">
        <v>182</v>
      </c>
      <c r="AC8" s="821" t="s">
        <v>183</v>
      </c>
      <c r="AD8" s="494" t="s">
        <v>82</v>
      </c>
      <c r="AE8" s="816" t="s">
        <v>184</v>
      </c>
      <c r="AF8" s="816" t="s">
        <v>185</v>
      </c>
      <c r="AG8" s="814" t="s">
        <v>186</v>
      </c>
      <c r="AH8" s="814" t="s">
        <v>187</v>
      </c>
      <c r="AI8" s="814" t="s">
        <v>188</v>
      </c>
    </row>
    <row r="9" spans="1:194" s="418" customFormat="1" ht="47.25" customHeight="1">
      <c r="A9" s="856"/>
      <c r="B9" s="816"/>
      <c r="C9" s="816"/>
      <c r="D9" s="816"/>
      <c r="E9" s="861"/>
      <c r="F9" s="861"/>
      <c r="G9" s="825"/>
      <c r="H9" s="826"/>
      <c r="I9" s="827"/>
      <c r="J9" s="853" t="s">
        <v>189</v>
      </c>
      <c r="K9" s="853"/>
      <c r="L9" s="853"/>
      <c r="M9" s="816" t="s">
        <v>190</v>
      </c>
      <c r="N9" s="817" t="s">
        <v>191</v>
      </c>
      <c r="O9" s="817" t="s">
        <v>192</v>
      </c>
      <c r="P9" s="495" t="s">
        <v>193</v>
      </c>
      <c r="Q9" s="817" t="s">
        <v>194</v>
      </c>
      <c r="R9" s="816" t="s">
        <v>195</v>
      </c>
      <c r="S9" s="816" t="s">
        <v>111</v>
      </c>
      <c r="T9" s="817" t="s">
        <v>196</v>
      </c>
      <c r="U9" s="817"/>
      <c r="V9" s="496" t="s">
        <v>197</v>
      </c>
      <c r="W9" s="496" t="s">
        <v>198</v>
      </c>
      <c r="X9" s="497" t="s">
        <v>199</v>
      </c>
      <c r="Y9" s="498" t="s">
        <v>200</v>
      </c>
      <c r="Z9" s="499" t="s">
        <v>201</v>
      </c>
      <c r="AA9" s="817"/>
      <c r="AB9" s="819"/>
      <c r="AC9" s="821"/>
      <c r="AD9" s="815" t="s">
        <v>202</v>
      </c>
      <c r="AE9" s="816"/>
      <c r="AF9" s="816"/>
      <c r="AG9" s="814"/>
      <c r="AH9" s="814"/>
      <c r="AI9" s="814"/>
    </row>
    <row r="10" spans="1:194" s="419" customFormat="1" ht="25.5">
      <c r="A10" s="856"/>
      <c r="B10" s="816"/>
      <c r="C10" s="816"/>
      <c r="D10" s="816"/>
      <c r="E10" s="862"/>
      <c r="F10" s="862"/>
      <c r="G10" s="825"/>
      <c r="H10" s="826"/>
      <c r="I10" s="827"/>
      <c r="J10" s="500" t="s">
        <v>203</v>
      </c>
      <c r="K10" s="500" t="s">
        <v>204</v>
      </c>
      <c r="L10" s="500" t="s">
        <v>205</v>
      </c>
      <c r="M10" s="816"/>
      <c r="N10" s="817"/>
      <c r="O10" s="817"/>
      <c r="P10" s="492">
        <v>3500</v>
      </c>
      <c r="Q10" s="817"/>
      <c r="R10" s="816"/>
      <c r="S10" s="816"/>
      <c r="T10" s="817"/>
      <c r="U10" s="817"/>
      <c r="V10" s="501">
        <v>0.05</v>
      </c>
      <c r="W10" s="501">
        <v>0.1</v>
      </c>
      <c r="X10" s="502">
        <v>0.08</v>
      </c>
      <c r="Y10" s="502">
        <v>7.0000000000000007E-2</v>
      </c>
      <c r="Z10" s="503">
        <v>0.1</v>
      </c>
      <c r="AA10" s="817"/>
      <c r="AB10" s="820"/>
      <c r="AC10" s="821"/>
      <c r="AD10" s="815"/>
      <c r="AE10" s="816"/>
      <c r="AF10" s="816"/>
      <c r="AG10" s="814" t="s">
        <v>206</v>
      </c>
      <c r="AH10" s="814" t="s">
        <v>206</v>
      </c>
      <c r="AI10" s="814" t="s">
        <v>206</v>
      </c>
    </row>
    <row r="11" spans="1:194" s="419" customFormat="1">
      <c r="A11" s="504" t="s">
        <v>207</v>
      </c>
      <c r="B11" s="505"/>
      <c r="C11" s="505"/>
      <c r="D11" s="505"/>
      <c r="E11" s="506"/>
      <c r="F11" s="506"/>
      <c r="G11" s="506"/>
      <c r="H11" s="506"/>
      <c r="I11" s="507"/>
      <c r="J11" s="508"/>
      <c r="K11" s="508"/>
      <c r="L11" s="508"/>
      <c r="M11" s="505"/>
      <c r="N11" s="509"/>
      <c r="O11" s="509"/>
      <c r="P11" s="510"/>
      <c r="Q11" s="511"/>
      <c r="R11" s="506"/>
      <c r="S11" s="506"/>
      <c r="T11" s="511"/>
      <c r="U11" s="511"/>
      <c r="V11" s="512"/>
      <c r="W11" s="512"/>
      <c r="X11" s="513"/>
      <c r="Y11" s="514"/>
      <c r="Z11" s="515"/>
      <c r="AA11" s="511"/>
      <c r="AB11" s="511"/>
      <c r="AC11" s="516"/>
      <c r="AD11" s="517"/>
      <c r="AE11" s="518"/>
      <c r="AF11" s="519"/>
      <c r="AG11" s="520"/>
      <c r="AH11" s="520"/>
      <c r="AI11" s="520"/>
    </row>
    <row r="12" spans="1:194" s="419" customFormat="1">
      <c r="A12" s="521" t="s">
        <v>208</v>
      </c>
      <c r="B12" s="522"/>
      <c r="C12" s="522"/>
      <c r="D12" s="522"/>
      <c r="E12" s="522"/>
      <c r="F12" s="522"/>
      <c r="G12" s="522"/>
      <c r="H12" s="522"/>
      <c r="I12" s="523" t="s">
        <v>209</v>
      </c>
      <c r="J12" s="524"/>
      <c r="K12" s="524"/>
      <c r="L12" s="524"/>
      <c r="M12" s="525"/>
      <c r="N12" s="526"/>
      <c r="O12" s="527"/>
      <c r="P12" s="528"/>
      <c r="Q12" s="529"/>
      <c r="R12" s="530"/>
      <c r="S12" s="531"/>
      <c r="T12" s="527"/>
      <c r="U12" s="527"/>
      <c r="V12" s="527"/>
      <c r="W12" s="527"/>
      <c r="X12" s="527"/>
      <c r="Y12" s="527"/>
      <c r="Z12" s="527"/>
      <c r="AA12" s="527"/>
      <c r="AB12" s="530"/>
      <c r="AC12" s="532"/>
      <c r="AD12" s="533"/>
      <c r="AE12" s="534"/>
      <c r="AF12" s="535"/>
      <c r="AG12" s="536">
        <v>2026</v>
      </c>
      <c r="AH12" s="537"/>
      <c r="AI12" s="537"/>
      <c r="AJ12" s="538"/>
      <c r="AK12" s="539" t="s">
        <v>210</v>
      </c>
    </row>
    <row r="13" spans="1:194" s="420" customFormat="1" ht="15">
      <c r="A13" s="857" t="str">
        <f>A12</f>
        <v>4pcs- 135gsm 100% Cotton Printed Flannel Sheet Set</v>
      </c>
      <c r="B13" s="832" t="s">
        <v>211</v>
      </c>
      <c r="C13" s="832" t="s">
        <v>141</v>
      </c>
      <c r="D13" s="540" t="s">
        <v>142</v>
      </c>
      <c r="E13" s="823" t="s">
        <v>143</v>
      </c>
      <c r="F13" s="823" t="s">
        <v>143</v>
      </c>
      <c r="G13" s="541"/>
      <c r="H13" s="542"/>
      <c r="I13" s="543">
        <f>'PAK Final 02-09-2026'!N24</f>
        <v>6.84</v>
      </c>
      <c r="J13" s="544">
        <v>60</v>
      </c>
      <c r="K13" s="544">
        <v>31.5</v>
      </c>
      <c r="L13" s="544">
        <v>17</v>
      </c>
      <c r="M13" s="544">
        <v>4</v>
      </c>
      <c r="N13" s="545">
        <f t="shared" ref="N13:N48" si="0">J13*K13*L13/1000000</f>
        <v>3.2129999999999999E-2</v>
      </c>
      <c r="O13" s="546">
        <f>65/N13*M13</f>
        <v>8092.1257391845602</v>
      </c>
      <c r="P13" s="547">
        <f>$P$10</f>
        <v>3500</v>
      </c>
      <c r="Q13" s="543">
        <f t="shared" ref="Q13:Q48" si="1">P13/O13</f>
        <v>0.43251923076923099</v>
      </c>
      <c r="R13" s="548" t="s">
        <v>212</v>
      </c>
      <c r="S13" s="549">
        <v>0.125</v>
      </c>
      <c r="T13" s="550">
        <f t="shared" ref="T13:T48" si="2">I13*S13</f>
        <v>0.85499999999999998</v>
      </c>
      <c r="U13" s="550">
        <f t="shared" ref="U13:U48" si="3">T13+Q13+I13</f>
        <v>8.1275192307692308</v>
      </c>
      <c r="V13" s="551">
        <f t="shared" ref="V13:V48" si="4">AD13*$V$10</f>
        <v>0.871</v>
      </c>
      <c r="W13" s="551">
        <f>AD13*$W$10</f>
        <v>1.742</v>
      </c>
      <c r="X13" s="551">
        <f>AD13*$X$10</f>
        <v>1.3935999999999999</v>
      </c>
      <c r="Y13" s="552">
        <f>AD13*$Y$10</f>
        <v>1.2194</v>
      </c>
      <c r="Z13" s="551">
        <f t="shared" ref="Z13:Z48" si="5">AD13*$Z$10</f>
        <v>1.742</v>
      </c>
      <c r="AA13" s="553">
        <f>SUM(V13:Z13)</f>
        <v>6.968</v>
      </c>
      <c r="AB13" s="554">
        <f t="shared" ref="AB13:AB48" si="6">AA13+U13</f>
        <v>15.095519230769201</v>
      </c>
      <c r="AC13" s="555">
        <f>(AD13-AB13)/AD13</f>
        <v>0.13343747240130699</v>
      </c>
      <c r="AD13" s="556">
        <v>17.420000000000002</v>
      </c>
      <c r="AE13" s="557">
        <v>32.99</v>
      </c>
      <c r="AF13" s="558">
        <f>(AE13-AD13)/AE13</f>
        <v>0.471961200363747</v>
      </c>
      <c r="AG13" s="559"/>
      <c r="AH13" s="560"/>
      <c r="AI13" s="560"/>
      <c r="AK13" s="556">
        <v>17.420000000000002</v>
      </c>
      <c r="AM13" s="419"/>
      <c r="AN13" s="419"/>
      <c r="AO13" s="419"/>
    </row>
    <row r="14" spans="1:194" s="420" customFormat="1" ht="15">
      <c r="A14" s="858"/>
      <c r="B14" s="833"/>
      <c r="C14" s="833"/>
      <c r="D14" s="540" t="s">
        <v>147</v>
      </c>
      <c r="E14" s="823"/>
      <c r="F14" s="823"/>
      <c r="G14" s="541"/>
      <c r="H14" s="542"/>
      <c r="I14" s="543">
        <f>'PAK Final 02-09-2026'!N25</f>
        <v>6.99</v>
      </c>
      <c r="J14" s="544">
        <v>60</v>
      </c>
      <c r="K14" s="544">
        <v>31.5</v>
      </c>
      <c r="L14" s="544">
        <v>17</v>
      </c>
      <c r="M14" s="544">
        <v>4</v>
      </c>
      <c r="N14" s="545">
        <f t="shared" si="0"/>
        <v>3.2129999999999999E-2</v>
      </c>
      <c r="O14" s="546">
        <f t="shared" ref="O14:O48" si="7">65/N14*M14</f>
        <v>8092.1257391845602</v>
      </c>
      <c r="P14" s="547">
        <f t="shared" ref="P14:P48" si="8">$P$10</f>
        <v>3500</v>
      </c>
      <c r="Q14" s="543">
        <f t="shared" si="1"/>
        <v>0.43251923076923099</v>
      </c>
      <c r="R14" s="548" t="s">
        <v>212</v>
      </c>
      <c r="S14" s="549">
        <v>0.125</v>
      </c>
      <c r="T14" s="550">
        <f t="shared" si="2"/>
        <v>0.87375000000000003</v>
      </c>
      <c r="U14" s="550">
        <f t="shared" si="3"/>
        <v>8.2962692307692301</v>
      </c>
      <c r="V14" s="551">
        <f t="shared" si="4"/>
        <v>1.0525</v>
      </c>
      <c r="W14" s="551">
        <f t="shared" ref="W14:W48" si="9">AD14*$W$10</f>
        <v>2.105</v>
      </c>
      <c r="X14" s="551">
        <f t="shared" ref="X14:X48" si="10">AD14*$X$10</f>
        <v>1.6839999999999999</v>
      </c>
      <c r="Y14" s="552">
        <f t="shared" ref="Y14:Y48" si="11">AD14*$Y$10</f>
        <v>1.4735</v>
      </c>
      <c r="Z14" s="551">
        <f t="shared" si="5"/>
        <v>2.105</v>
      </c>
      <c r="AA14" s="553">
        <f t="shared" ref="AA14:AA48" si="12">SUM(V14:Z14)</f>
        <v>8.42</v>
      </c>
      <c r="AB14" s="554">
        <f t="shared" si="6"/>
        <v>16.7162692307692</v>
      </c>
      <c r="AC14" s="555">
        <f t="shared" ref="AC14:AC48" si="13">(AD14-AB14)/AD14</f>
        <v>0.20587794628174699</v>
      </c>
      <c r="AD14" s="556">
        <v>21.05</v>
      </c>
      <c r="AE14" s="557">
        <v>32.99</v>
      </c>
      <c r="AF14" s="558">
        <f t="shared" ref="AF14:AF48" si="14">(AE14-AD14)/AE14</f>
        <v>0.361927856926341</v>
      </c>
      <c r="AG14" s="559"/>
      <c r="AH14" s="560"/>
      <c r="AI14" s="560"/>
      <c r="AK14" s="556">
        <v>21.05</v>
      </c>
      <c r="AM14" s="419"/>
      <c r="AN14" s="419"/>
      <c r="AO14" s="419"/>
    </row>
    <row r="15" spans="1:194" s="420" customFormat="1" ht="15">
      <c r="A15" s="858"/>
      <c r="B15" s="833"/>
      <c r="C15" s="833"/>
      <c r="D15" s="540" t="s">
        <v>148</v>
      </c>
      <c r="E15" s="823"/>
      <c r="F15" s="823"/>
      <c r="G15" s="541"/>
      <c r="H15" s="542"/>
      <c r="I15" s="543">
        <f>'PAK Final 02-09-2026'!N26</f>
        <v>8.73</v>
      </c>
      <c r="J15" s="544">
        <v>60</v>
      </c>
      <c r="K15" s="544">
        <v>31.5</v>
      </c>
      <c r="L15" s="544">
        <v>22</v>
      </c>
      <c r="M15" s="544">
        <v>4</v>
      </c>
      <c r="N15" s="545">
        <f t="shared" si="0"/>
        <v>4.1579999999999999E-2</v>
      </c>
      <c r="O15" s="546">
        <f t="shared" si="7"/>
        <v>6253.0062530062496</v>
      </c>
      <c r="P15" s="547">
        <f t="shared" si="8"/>
        <v>3500</v>
      </c>
      <c r="Q15" s="543">
        <f t="shared" si="1"/>
        <v>0.55973076923076903</v>
      </c>
      <c r="R15" s="548" t="s">
        <v>212</v>
      </c>
      <c r="S15" s="549">
        <v>0.125</v>
      </c>
      <c r="T15" s="550">
        <f t="shared" si="2"/>
        <v>1.0912500000000001</v>
      </c>
      <c r="U15" s="550">
        <f t="shared" si="3"/>
        <v>10.380980769230799</v>
      </c>
      <c r="V15" s="551">
        <f t="shared" si="4"/>
        <v>1.1134999999999999</v>
      </c>
      <c r="W15" s="551">
        <f t="shared" si="9"/>
        <v>2.2269999999999999</v>
      </c>
      <c r="X15" s="551">
        <f t="shared" si="10"/>
        <v>1.7816000000000001</v>
      </c>
      <c r="Y15" s="552">
        <f t="shared" si="11"/>
        <v>1.5589</v>
      </c>
      <c r="Z15" s="551">
        <f t="shared" si="5"/>
        <v>2.2269999999999999</v>
      </c>
      <c r="AA15" s="553">
        <f t="shared" si="12"/>
        <v>8.9079999999999995</v>
      </c>
      <c r="AB15" s="554">
        <f t="shared" si="6"/>
        <v>19.2889807692308</v>
      </c>
      <c r="AC15" s="555">
        <f t="shared" si="13"/>
        <v>0.13385807053297</v>
      </c>
      <c r="AD15" s="556">
        <v>22.27</v>
      </c>
      <c r="AE15" s="557">
        <v>39.99</v>
      </c>
      <c r="AF15" s="558">
        <f t="shared" si="14"/>
        <v>0.44311077769442397</v>
      </c>
      <c r="AG15" s="559"/>
      <c r="AH15" s="560"/>
      <c r="AI15" s="560"/>
      <c r="AK15" s="556">
        <v>22.27</v>
      </c>
      <c r="AM15" s="419"/>
      <c r="AN15" s="419"/>
      <c r="AO15" s="419"/>
    </row>
    <row r="16" spans="1:194" s="420" customFormat="1" ht="15">
      <c r="A16" s="858"/>
      <c r="B16" s="833"/>
      <c r="C16" s="833"/>
      <c r="D16" s="540" t="s">
        <v>149</v>
      </c>
      <c r="E16" s="823"/>
      <c r="F16" s="823"/>
      <c r="G16" s="541"/>
      <c r="H16" s="542"/>
      <c r="I16" s="543">
        <f>'PAK Final 02-09-2026'!N27</f>
        <v>9.85</v>
      </c>
      <c r="J16" s="544">
        <v>60</v>
      </c>
      <c r="K16" s="544">
        <v>31.5</v>
      </c>
      <c r="L16" s="544">
        <v>25</v>
      </c>
      <c r="M16" s="544">
        <v>4</v>
      </c>
      <c r="N16" s="545">
        <f t="shared" si="0"/>
        <v>4.725E-2</v>
      </c>
      <c r="O16" s="546">
        <f t="shared" si="7"/>
        <v>5502.6455026454996</v>
      </c>
      <c r="P16" s="547">
        <f t="shared" si="8"/>
        <v>3500</v>
      </c>
      <c r="Q16" s="543">
        <f t="shared" si="1"/>
        <v>0.63605769230769205</v>
      </c>
      <c r="R16" s="548" t="s">
        <v>212</v>
      </c>
      <c r="S16" s="549">
        <v>0.125</v>
      </c>
      <c r="T16" s="550">
        <f t="shared" si="2"/>
        <v>1.23125</v>
      </c>
      <c r="U16" s="550">
        <f t="shared" si="3"/>
        <v>11.717307692307701</v>
      </c>
      <c r="V16" s="551">
        <f t="shared" si="4"/>
        <v>1.2529999999999999</v>
      </c>
      <c r="W16" s="551">
        <f t="shared" si="9"/>
        <v>2.5059999999999998</v>
      </c>
      <c r="X16" s="551">
        <f t="shared" si="10"/>
        <v>2.0047999999999999</v>
      </c>
      <c r="Y16" s="552">
        <f t="shared" si="11"/>
        <v>1.7542</v>
      </c>
      <c r="Z16" s="551">
        <f t="shared" si="5"/>
        <v>2.5059999999999998</v>
      </c>
      <c r="AA16" s="553">
        <f t="shared" si="12"/>
        <v>10.023999999999999</v>
      </c>
      <c r="AB16" s="554">
        <f t="shared" si="6"/>
        <v>21.7413076923077</v>
      </c>
      <c r="AC16" s="555">
        <f t="shared" si="13"/>
        <v>0.13242986064215101</v>
      </c>
      <c r="AD16" s="556">
        <v>25.06</v>
      </c>
      <c r="AE16" s="557">
        <v>44.99</v>
      </c>
      <c r="AF16" s="558">
        <f t="shared" si="14"/>
        <v>0.44298733051789302</v>
      </c>
      <c r="AG16" s="559"/>
      <c r="AH16" s="560"/>
      <c r="AI16" s="560"/>
      <c r="AK16" s="556">
        <v>25.06</v>
      </c>
      <c r="AM16" s="419"/>
      <c r="AN16" s="419"/>
      <c r="AO16" s="419"/>
    </row>
    <row r="17" spans="1:41" s="420" customFormat="1" ht="15">
      <c r="A17" s="858"/>
      <c r="B17" s="833"/>
      <c r="C17" s="833"/>
      <c r="D17" s="540" t="s">
        <v>150</v>
      </c>
      <c r="E17" s="823"/>
      <c r="F17" s="823"/>
      <c r="G17" s="541"/>
      <c r="H17" s="542"/>
      <c r="I17" s="543">
        <f>'PAK Final 02-09-2026'!N28</f>
        <v>11.47</v>
      </c>
      <c r="J17" s="544">
        <v>60</v>
      </c>
      <c r="K17" s="544">
        <v>31.5</v>
      </c>
      <c r="L17" s="544">
        <v>30</v>
      </c>
      <c r="M17" s="544">
        <v>4</v>
      </c>
      <c r="N17" s="545">
        <f t="shared" si="0"/>
        <v>5.67E-2</v>
      </c>
      <c r="O17" s="546">
        <f t="shared" si="7"/>
        <v>4585.5379188712504</v>
      </c>
      <c r="P17" s="547">
        <f t="shared" si="8"/>
        <v>3500</v>
      </c>
      <c r="Q17" s="543">
        <f t="shared" si="1"/>
        <v>0.76326923076923103</v>
      </c>
      <c r="R17" s="548" t="s">
        <v>212</v>
      </c>
      <c r="S17" s="549">
        <v>0.125</v>
      </c>
      <c r="T17" s="550">
        <f t="shared" si="2"/>
        <v>1.4337500000000001</v>
      </c>
      <c r="U17" s="550">
        <f t="shared" si="3"/>
        <v>13.667019230769201</v>
      </c>
      <c r="V17" s="551">
        <f t="shared" si="4"/>
        <v>1.3919999999999999</v>
      </c>
      <c r="W17" s="551">
        <f t="shared" si="9"/>
        <v>2.7839999999999998</v>
      </c>
      <c r="X17" s="551">
        <f t="shared" si="10"/>
        <v>2.2271999999999998</v>
      </c>
      <c r="Y17" s="552">
        <f t="shared" si="11"/>
        <v>1.9488000000000001</v>
      </c>
      <c r="Z17" s="551">
        <f t="shared" si="5"/>
        <v>2.7839999999999998</v>
      </c>
      <c r="AA17" s="553">
        <f t="shared" si="12"/>
        <v>11.135999999999999</v>
      </c>
      <c r="AB17" s="554">
        <f t="shared" si="6"/>
        <v>24.803019230769198</v>
      </c>
      <c r="AC17" s="555">
        <f t="shared" si="13"/>
        <v>0.109086952917772</v>
      </c>
      <c r="AD17" s="556">
        <v>27.84</v>
      </c>
      <c r="AE17" s="557">
        <v>49.99</v>
      </c>
      <c r="AF17" s="558">
        <f t="shared" si="14"/>
        <v>0.44308861772354502</v>
      </c>
      <c r="AG17" s="559"/>
      <c r="AH17" s="560"/>
      <c r="AI17" s="560"/>
      <c r="AK17" s="556">
        <v>27.84</v>
      </c>
      <c r="AM17" s="419"/>
      <c r="AN17" s="419"/>
      <c r="AO17" s="419"/>
    </row>
    <row r="18" spans="1:41" s="420" customFormat="1" ht="15">
      <c r="A18" s="858"/>
      <c r="B18" s="833"/>
      <c r="C18" s="833"/>
      <c r="D18" s="561" t="s">
        <v>151</v>
      </c>
      <c r="E18" s="824"/>
      <c r="F18" s="824"/>
      <c r="G18" s="562"/>
      <c r="H18" s="563"/>
      <c r="I18" s="564">
        <f>'PAK Final 02-09-2026'!N29</f>
        <v>11.47</v>
      </c>
      <c r="J18" s="565">
        <v>60</v>
      </c>
      <c r="K18" s="565">
        <v>31.5</v>
      </c>
      <c r="L18" s="565">
        <v>30</v>
      </c>
      <c r="M18" s="565">
        <v>4</v>
      </c>
      <c r="N18" s="566">
        <f t="shared" si="0"/>
        <v>5.67E-2</v>
      </c>
      <c r="O18" s="567">
        <f t="shared" si="7"/>
        <v>4585.5379188712504</v>
      </c>
      <c r="P18" s="568">
        <f t="shared" si="8"/>
        <v>3500</v>
      </c>
      <c r="Q18" s="564">
        <f t="shared" si="1"/>
        <v>0.76326923076923103</v>
      </c>
      <c r="R18" s="569" t="s">
        <v>212</v>
      </c>
      <c r="S18" s="570">
        <v>0.125</v>
      </c>
      <c r="T18" s="571">
        <f t="shared" si="2"/>
        <v>1.4337500000000001</v>
      </c>
      <c r="U18" s="571">
        <f t="shared" si="3"/>
        <v>13.667019230769201</v>
      </c>
      <c r="V18" s="572">
        <f t="shared" si="4"/>
        <v>1.5315000000000001</v>
      </c>
      <c r="W18" s="572">
        <f t="shared" si="9"/>
        <v>3.0630000000000002</v>
      </c>
      <c r="X18" s="572">
        <f t="shared" si="10"/>
        <v>2.4504000000000001</v>
      </c>
      <c r="Y18" s="573">
        <f t="shared" si="11"/>
        <v>2.1440999999999999</v>
      </c>
      <c r="Z18" s="572">
        <f t="shared" si="5"/>
        <v>3.0630000000000002</v>
      </c>
      <c r="AA18" s="574">
        <f t="shared" si="12"/>
        <v>12.252000000000001</v>
      </c>
      <c r="AB18" s="575">
        <f t="shared" si="6"/>
        <v>25.919019230769202</v>
      </c>
      <c r="AC18" s="576">
        <f t="shared" si="13"/>
        <v>0.15380283281850399</v>
      </c>
      <c r="AD18" s="577">
        <v>30.63</v>
      </c>
      <c r="AE18" s="578">
        <v>54.99</v>
      </c>
      <c r="AF18" s="579">
        <f t="shared" si="14"/>
        <v>0.44298963447899598</v>
      </c>
      <c r="AG18" s="580"/>
      <c r="AH18" s="581"/>
      <c r="AI18" s="581"/>
      <c r="AK18" s="556">
        <v>30.63</v>
      </c>
      <c r="AM18" s="419"/>
      <c r="AN18" s="419"/>
      <c r="AO18" s="419"/>
    </row>
    <row r="19" spans="1:41" s="420" customFormat="1" ht="15">
      <c r="A19" s="858"/>
      <c r="B19" s="833"/>
      <c r="C19" s="833"/>
      <c r="D19" s="582" t="s">
        <v>142</v>
      </c>
      <c r="E19" s="822" t="s">
        <v>152</v>
      </c>
      <c r="F19" s="822" t="s">
        <v>152</v>
      </c>
      <c r="G19" s="583"/>
      <c r="H19" s="584"/>
      <c r="I19" s="585">
        <f>I13</f>
        <v>6.84</v>
      </c>
      <c r="J19" s="586">
        <v>60</v>
      </c>
      <c r="K19" s="586">
        <v>31.5</v>
      </c>
      <c r="L19" s="586">
        <v>17</v>
      </c>
      <c r="M19" s="586">
        <v>4</v>
      </c>
      <c r="N19" s="587">
        <f t="shared" si="0"/>
        <v>3.2129999999999999E-2</v>
      </c>
      <c r="O19" s="588">
        <f t="shared" si="7"/>
        <v>8092.1257391845602</v>
      </c>
      <c r="P19" s="589">
        <f t="shared" si="8"/>
        <v>3500</v>
      </c>
      <c r="Q19" s="585">
        <f t="shared" si="1"/>
        <v>0.43251923076923099</v>
      </c>
      <c r="R19" s="590" t="s">
        <v>212</v>
      </c>
      <c r="S19" s="591">
        <v>0.125</v>
      </c>
      <c r="T19" s="592">
        <f t="shared" si="2"/>
        <v>0.85499999999999998</v>
      </c>
      <c r="U19" s="592">
        <f t="shared" si="3"/>
        <v>8.1275192307692308</v>
      </c>
      <c r="V19" s="593">
        <f t="shared" si="4"/>
        <v>0.871</v>
      </c>
      <c r="W19" s="593">
        <f t="shared" si="9"/>
        <v>1.742</v>
      </c>
      <c r="X19" s="593">
        <f t="shared" si="10"/>
        <v>1.3935999999999999</v>
      </c>
      <c r="Y19" s="594">
        <f t="shared" si="11"/>
        <v>1.2194</v>
      </c>
      <c r="Z19" s="593">
        <f t="shared" si="5"/>
        <v>1.742</v>
      </c>
      <c r="AA19" s="595">
        <f t="shared" si="12"/>
        <v>6.968</v>
      </c>
      <c r="AB19" s="596">
        <f t="shared" si="6"/>
        <v>15.095519230769201</v>
      </c>
      <c r="AC19" s="597">
        <f t="shared" si="13"/>
        <v>0.13343747240130699</v>
      </c>
      <c r="AD19" s="598">
        <v>17.420000000000002</v>
      </c>
      <c r="AE19" s="599">
        <v>32.99</v>
      </c>
      <c r="AF19" s="600">
        <f t="shared" si="14"/>
        <v>0.471961200363747</v>
      </c>
      <c r="AG19" s="601"/>
      <c r="AH19" s="602"/>
      <c r="AI19" s="602"/>
      <c r="AK19" s="556">
        <v>17.420000000000002</v>
      </c>
      <c r="AM19" s="419"/>
      <c r="AN19" s="419"/>
      <c r="AO19" s="419"/>
    </row>
    <row r="20" spans="1:41" s="420" customFormat="1" ht="15">
      <c r="A20" s="858"/>
      <c r="B20" s="833"/>
      <c r="C20" s="833"/>
      <c r="D20" s="540" t="s">
        <v>147</v>
      </c>
      <c r="E20" s="823"/>
      <c r="F20" s="823"/>
      <c r="G20" s="541"/>
      <c r="H20" s="542"/>
      <c r="I20" s="543">
        <f t="shared" ref="I20:I48" si="15">I14</f>
        <v>6.99</v>
      </c>
      <c r="J20" s="544">
        <v>60</v>
      </c>
      <c r="K20" s="544">
        <v>31.5</v>
      </c>
      <c r="L20" s="544">
        <v>17</v>
      </c>
      <c r="M20" s="544">
        <v>4</v>
      </c>
      <c r="N20" s="545">
        <f t="shared" si="0"/>
        <v>3.2129999999999999E-2</v>
      </c>
      <c r="O20" s="546">
        <f t="shared" si="7"/>
        <v>8092.1257391845602</v>
      </c>
      <c r="P20" s="547">
        <f t="shared" si="8"/>
        <v>3500</v>
      </c>
      <c r="Q20" s="543">
        <f t="shared" si="1"/>
        <v>0.43251923076923099</v>
      </c>
      <c r="R20" s="548" t="s">
        <v>212</v>
      </c>
      <c r="S20" s="549">
        <v>0.125</v>
      </c>
      <c r="T20" s="550">
        <f t="shared" si="2"/>
        <v>0.87375000000000003</v>
      </c>
      <c r="U20" s="550">
        <f t="shared" si="3"/>
        <v>8.2962692307692301</v>
      </c>
      <c r="V20" s="551">
        <f t="shared" si="4"/>
        <v>1.0525</v>
      </c>
      <c r="W20" s="551">
        <f t="shared" si="9"/>
        <v>2.105</v>
      </c>
      <c r="X20" s="551">
        <f t="shared" si="10"/>
        <v>1.6839999999999999</v>
      </c>
      <c r="Y20" s="552">
        <f t="shared" si="11"/>
        <v>1.4735</v>
      </c>
      <c r="Z20" s="551">
        <f t="shared" si="5"/>
        <v>2.105</v>
      </c>
      <c r="AA20" s="553">
        <f t="shared" si="12"/>
        <v>8.42</v>
      </c>
      <c r="AB20" s="554">
        <f t="shared" si="6"/>
        <v>16.7162692307692</v>
      </c>
      <c r="AC20" s="555">
        <f t="shared" si="13"/>
        <v>0.20587794628174699</v>
      </c>
      <c r="AD20" s="556">
        <v>21.05</v>
      </c>
      <c r="AE20" s="557">
        <v>32.99</v>
      </c>
      <c r="AF20" s="558">
        <f t="shared" si="14"/>
        <v>0.361927856926341</v>
      </c>
      <c r="AG20" s="559"/>
      <c r="AH20" s="560"/>
      <c r="AI20" s="560"/>
      <c r="AK20" s="556">
        <v>21.05</v>
      </c>
      <c r="AM20" s="419"/>
      <c r="AN20" s="419"/>
      <c r="AO20" s="419"/>
    </row>
    <row r="21" spans="1:41" s="420" customFormat="1" ht="15">
      <c r="A21" s="858"/>
      <c r="B21" s="833"/>
      <c r="C21" s="833"/>
      <c r="D21" s="540" t="s">
        <v>148</v>
      </c>
      <c r="E21" s="823"/>
      <c r="F21" s="823"/>
      <c r="G21" s="541"/>
      <c r="H21" s="542"/>
      <c r="I21" s="543">
        <f t="shared" si="15"/>
        <v>8.73</v>
      </c>
      <c r="J21" s="544">
        <v>60</v>
      </c>
      <c r="K21" s="544">
        <v>31.5</v>
      </c>
      <c r="L21" s="544">
        <v>22</v>
      </c>
      <c r="M21" s="544">
        <v>4</v>
      </c>
      <c r="N21" s="545">
        <f t="shared" si="0"/>
        <v>4.1579999999999999E-2</v>
      </c>
      <c r="O21" s="546">
        <f t="shared" si="7"/>
        <v>6253.0062530062496</v>
      </c>
      <c r="P21" s="547">
        <f t="shared" si="8"/>
        <v>3500</v>
      </c>
      <c r="Q21" s="543">
        <f t="shared" si="1"/>
        <v>0.55973076923076903</v>
      </c>
      <c r="R21" s="548" t="s">
        <v>212</v>
      </c>
      <c r="S21" s="549">
        <v>0.125</v>
      </c>
      <c r="T21" s="550">
        <f t="shared" si="2"/>
        <v>1.0912500000000001</v>
      </c>
      <c r="U21" s="550">
        <f t="shared" si="3"/>
        <v>10.380980769230799</v>
      </c>
      <c r="V21" s="551">
        <f t="shared" si="4"/>
        <v>1.1134999999999999</v>
      </c>
      <c r="W21" s="551">
        <f t="shared" si="9"/>
        <v>2.2269999999999999</v>
      </c>
      <c r="X21" s="551">
        <f t="shared" si="10"/>
        <v>1.7816000000000001</v>
      </c>
      <c r="Y21" s="552">
        <f t="shared" si="11"/>
        <v>1.5589</v>
      </c>
      <c r="Z21" s="551">
        <f t="shared" si="5"/>
        <v>2.2269999999999999</v>
      </c>
      <c r="AA21" s="553">
        <f t="shared" si="12"/>
        <v>8.9079999999999995</v>
      </c>
      <c r="AB21" s="554">
        <f t="shared" si="6"/>
        <v>19.2889807692308</v>
      </c>
      <c r="AC21" s="555">
        <f t="shared" si="13"/>
        <v>0.13385807053297</v>
      </c>
      <c r="AD21" s="556">
        <v>22.27</v>
      </c>
      <c r="AE21" s="557">
        <v>39.99</v>
      </c>
      <c r="AF21" s="558">
        <f t="shared" si="14"/>
        <v>0.44311077769442397</v>
      </c>
      <c r="AG21" s="559"/>
      <c r="AH21" s="560"/>
      <c r="AI21" s="560"/>
      <c r="AK21" s="556">
        <v>22.27</v>
      </c>
      <c r="AM21" s="419"/>
      <c r="AN21" s="419"/>
      <c r="AO21" s="419"/>
    </row>
    <row r="22" spans="1:41" s="420" customFormat="1" ht="15">
      <c r="A22" s="858"/>
      <c r="B22" s="833"/>
      <c r="C22" s="833"/>
      <c r="D22" s="540" t="s">
        <v>149</v>
      </c>
      <c r="E22" s="823"/>
      <c r="F22" s="823"/>
      <c r="G22" s="541"/>
      <c r="H22" s="542"/>
      <c r="I22" s="543">
        <f t="shared" si="15"/>
        <v>9.85</v>
      </c>
      <c r="J22" s="544">
        <v>60</v>
      </c>
      <c r="K22" s="544">
        <v>31.5</v>
      </c>
      <c r="L22" s="544">
        <v>25</v>
      </c>
      <c r="M22" s="544">
        <v>4</v>
      </c>
      <c r="N22" s="545">
        <f t="shared" si="0"/>
        <v>4.725E-2</v>
      </c>
      <c r="O22" s="546">
        <f t="shared" si="7"/>
        <v>5502.6455026454996</v>
      </c>
      <c r="P22" s="547">
        <f t="shared" si="8"/>
        <v>3500</v>
      </c>
      <c r="Q22" s="543">
        <f t="shared" si="1"/>
        <v>0.63605769230769205</v>
      </c>
      <c r="R22" s="548" t="s">
        <v>212</v>
      </c>
      <c r="S22" s="549">
        <v>0.125</v>
      </c>
      <c r="T22" s="550">
        <f t="shared" si="2"/>
        <v>1.23125</v>
      </c>
      <c r="U22" s="550">
        <f t="shared" si="3"/>
        <v>11.717307692307701</v>
      </c>
      <c r="V22" s="551">
        <f t="shared" si="4"/>
        <v>1.2529999999999999</v>
      </c>
      <c r="W22" s="551">
        <f t="shared" si="9"/>
        <v>2.5059999999999998</v>
      </c>
      <c r="X22" s="551">
        <f t="shared" si="10"/>
        <v>2.0047999999999999</v>
      </c>
      <c r="Y22" s="552">
        <f t="shared" si="11"/>
        <v>1.7542</v>
      </c>
      <c r="Z22" s="551">
        <f t="shared" si="5"/>
        <v>2.5059999999999998</v>
      </c>
      <c r="AA22" s="553">
        <f t="shared" si="12"/>
        <v>10.023999999999999</v>
      </c>
      <c r="AB22" s="554">
        <f t="shared" si="6"/>
        <v>21.7413076923077</v>
      </c>
      <c r="AC22" s="555">
        <f t="shared" si="13"/>
        <v>0.13242986064215101</v>
      </c>
      <c r="AD22" s="556">
        <v>25.06</v>
      </c>
      <c r="AE22" s="557">
        <v>44.99</v>
      </c>
      <c r="AF22" s="558">
        <f t="shared" si="14"/>
        <v>0.44298733051789302</v>
      </c>
      <c r="AG22" s="559"/>
      <c r="AH22" s="560"/>
      <c r="AI22" s="560"/>
      <c r="AK22" s="556">
        <v>25.06</v>
      </c>
      <c r="AM22" s="419"/>
      <c r="AN22" s="419"/>
      <c r="AO22" s="419"/>
    </row>
    <row r="23" spans="1:41" s="420" customFormat="1" ht="15">
      <c r="A23" s="858"/>
      <c r="B23" s="833"/>
      <c r="C23" s="833"/>
      <c r="D23" s="540" t="s">
        <v>150</v>
      </c>
      <c r="E23" s="823"/>
      <c r="F23" s="823"/>
      <c r="G23" s="541"/>
      <c r="H23" s="542"/>
      <c r="I23" s="543">
        <f t="shared" si="15"/>
        <v>11.47</v>
      </c>
      <c r="J23" s="544">
        <v>60</v>
      </c>
      <c r="K23" s="544">
        <v>31.5</v>
      </c>
      <c r="L23" s="544">
        <v>30</v>
      </c>
      <c r="M23" s="544">
        <v>4</v>
      </c>
      <c r="N23" s="545">
        <f t="shared" si="0"/>
        <v>5.67E-2</v>
      </c>
      <c r="O23" s="546">
        <f t="shared" si="7"/>
        <v>4585.5379188712504</v>
      </c>
      <c r="P23" s="547">
        <f t="shared" si="8"/>
        <v>3500</v>
      </c>
      <c r="Q23" s="543">
        <f t="shared" si="1"/>
        <v>0.76326923076923103</v>
      </c>
      <c r="R23" s="548" t="s">
        <v>212</v>
      </c>
      <c r="S23" s="549">
        <v>0.125</v>
      </c>
      <c r="T23" s="550">
        <f t="shared" si="2"/>
        <v>1.4337500000000001</v>
      </c>
      <c r="U23" s="550">
        <f t="shared" si="3"/>
        <v>13.667019230769201</v>
      </c>
      <c r="V23" s="551">
        <f t="shared" si="4"/>
        <v>1.3919999999999999</v>
      </c>
      <c r="W23" s="551">
        <f t="shared" si="9"/>
        <v>2.7839999999999998</v>
      </c>
      <c r="X23" s="551">
        <f t="shared" si="10"/>
        <v>2.2271999999999998</v>
      </c>
      <c r="Y23" s="552">
        <f t="shared" si="11"/>
        <v>1.9488000000000001</v>
      </c>
      <c r="Z23" s="551">
        <f t="shared" si="5"/>
        <v>2.7839999999999998</v>
      </c>
      <c r="AA23" s="553">
        <f t="shared" si="12"/>
        <v>11.135999999999999</v>
      </c>
      <c r="AB23" s="554">
        <f t="shared" si="6"/>
        <v>24.803019230769198</v>
      </c>
      <c r="AC23" s="555">
        <f t="shared" si="13"/>
        <v>0.109086952917772</v>
      </c>
      <c r="AD23" s="556">
        <v>27.84</v>
      </c>
      <c r="AE23" s="557">
        <v>49.99</v>
      </c>
      <c r="AF23" s="558">
        <f t="shared" si="14"/>
        <v>0.44308861772354502</v>
      </c>
      <c r="AG23" s="559"/>
      <c r="AH23" s="560"/>
      <c r="AI23" s="560"/>
      <c r="AK23" s="556">
        <v>27.84</v>
      </c>
      <c r="AM23" s="419"/>
      <c r="AN23" s="419"/>
      <c r="AO23" s="419"/>
    </row>
    <row r="24" spans="1:41" s="420" customFormat="1" ht="15">
      <c r="A24" s="858"/>
      <c r="B24" s="833"/>
      <c r="C24" s="833"/>
      <c r="D24" s="561" t="s">
        <v>151</v>
      </c>
      <c r="E24" s="824"/>
      <c r="F24" s="824"/>
      <c r="G24" s="562"/>
      <c r="H24" s="563"/>
      <c r="I24" s="564">
        <f t="shared" si="15"/>
        <v>11.47</v>
      </c>
      <c r="J24" s="565">
        <v>60</v>
      </c>
      <c r="K24" s="565">
        <v>31.5</v>
      </c>
      <c r="L24" s="565">
        <v>30</v>
      </c>
      <c r="M24" s="565">
        <v>4</v>
      </c>
      <c r="N24" s="566">
        <f t="shared" si="0"/>
        <v>5.67E-2</v>
      </c>
      <c r="O24" s="567">
        <f t="shared" si="7"/>
        <v>4585.5379188712504</v>
      </c>
      <c r="P24" s="568">
        <f t="shared" si="8"/>
        <v>3500</v>
      </c>
      <c r="Q24" s="564">
        <f t="shared" si="1"/>
        <v>0.76326923076923103</v>
      </c>
      <c r="R24" s="569" t="s">
        <v>212</v>
      </c>
      <c r="S24" s="570">
        <v>0.125</v>
      </c>
      <c r="T24" s="571">
        <f t="shared" si="2"/>
        <v>1.4337500000000001</v>
      </c>
      <c r="U24" s="571">
        <f t="shared" si="3"/>
        <v>13.667019230769201</v>
      </c>
      <c r="V24" s="572">
        <f t="shared" si="4"/>
        <v>1.5315000000000001</v>
      </c>
      <c r="W24" s="572">
        <f t="shared" si="9"/>
        <v>3.0630000000000002</v>
      </c>
      <c r="X24" s="572">
        <f t="shared" si="10"/>
        <v>2.4504000000000001</v>
      </c>
      <c r="Y24" s="573">
        <f t="shared" si="11"/>
        <v>2.1440999999999999</v>
      </c>
      <c r="Z24" s="572">
        <f t="shared" si="5"/>
        <v>3.0630000000000002</v>
      </c>
      <c r="AA24" s="574">
        <f t="shared" si="12"/>
        <v>12.252000000000001</v>
      </c>
      <c r="AB24" s="575">
        <f t="shared" si="6"/>
        <v>25.919019230769202</v>
      </c>
      <c r="AC24" s="576">
        <f t="shared" si="13"/>
        <v>0.15380283281850399</v>
      </c>
      <c r="AD24" s="577">
        <v>30.63</v>
      </c>
      <c r="AE24" s="578">
        <v>54.99</v>
      </c>
      <c r="AF24" s="579">
        <f t="shared" si="14"/>
        <v>0.44298963447899598</v>
      </c>
      <c r="AG24" s="580"/>
      <c r="AH24" s="581"/>
      <c r="AI24" s="581"/>
      <c r="AK24" s="556">
        <v>30.63</v>
      </c>
      <c r="AM24" s="419"/>
      <c r="AN24" s="419"/>
      <c r="AO24" s="419"/>
    </row>
    <row r="25" spans="1:41" s="420" customFormat="1" ht="15">
      <c r="A25" s="858"/>
      <c r="B25" s="833"/>
      <c r="C25" s="833"/>
      <c r="D25" s="582" t="s">
        <v>142</v>
      </c>
      <c r="E25" s="822" t="s">
        <v>153</v>
      </c>
      <c r="F25" s="822" t="s">
        <v>153</v>
      </c>
      <c r="G25" s="583"/>
      <c r="H25" s="584"/>
      <c r="I25" s="585">
        <f t="shared" si="15"/>
        <v>6.84</v>
      </c>
      <c r="J25" s="586">
        <v>60</v>
      </c>
      <c r="K25" s="586">
        <v>31.5</v>
      </c>
      <c r="L25" s="586">
        <v>17</v>
      </c>
      <c r="M25" s="586">
        <v>4</v>
      </c>
      <c r="N25" s="587">
        <f t="shared" si="0"/>
        <v>3.2129999999999999E-2</v>
      </c>
      <c r="O25" s="588">
        <f t="shared" si="7"/>
        <v>8092.1257391845602</v>
      </c>
      <c r="P25" s="589">
        <f t="shared" si="8"/>
        <v>3500</v>
      </c>
      <c r="Q25" s="585">
        <f t="shared" si="1"/>
        <v>0.43251923076923099</v>
      </c>
      <c r="R25" s="590" t="s">
        <v>212</v>
      </c>
      <c r="S25" s="591">
        <v>0.125</v>
      </c>
      <c r="T25" s="592">
        <f t="shared" si="2"/>
        <v>0.85499999999999998</v>
      </c>
      <c r="U25" s="592">
        <f t="shared" si="3"/>
        <v>8.1275192307692308</v>
      </c>
      <c r="V25" s="593">
        <f t="shared" si="4"/>
        <v>0.871</v>
      </c>
      <c r="W25" s="593">
        <f t="shared" si="9"/>
        <v>1.742</v>
      </c>
      <c r="X25" s="593">
        <f t="shared" si="10"/>
        <v>1.3935999999999999</v>
      </c>
      <c r="Y25" s="594">
        <f t="shared" si="11"/>
        <v>1.2194</v>
      </c>
      <c r="Z25" s="593">
        <f t="shared" si="5"/>
        <v>1.742</v>
      </c>
      <c r="AA25" s="595">
        <f t="shared" si="12"/>
        <v>6.968</v>
      </c>
      <c r="AB25" s="596">
        <f t="shared" si="6"/>
        <v>15.095519230769201</v>
      </c>
      <c r="AC25" s="597">
        <f t="shared" si="13"/>
        <v>0.13343747240130699</v>
      </c>
      <c r="AD25" s="598">
        <v>17.420000000000002</v>
      </c>
      <c r="AE25" s="599">
        <v>32.99</v>
      </c>
      <c r="AF25" s="600">
        <f t="shared" si="14"/>
        <v>0.471961200363747</v>
      </c>
      <c r="AG25" s="601"/>
      <c r="AH25" s="602"/>
      <c r="AI25" s="602"/>
      <c r="AK25" s="556">
        <v>17.420000000000002</v>
      </c>
      <c r="AM25" s="419"/>
      <c r="AN25" s="419"/>
      <c r="AO25" s="419"/>
    </row>
    <row r="26" spans="1:41" s="420" customFormat="1" ht="15">
      <c r="A26" s="858"/>
      <c r="B26" s="833"/>
      <c r="C26" s="833"/>
      <c r="D26" s="540" t="s">
        <v>147</v>
      </c>
      <c r="E26" s="823"/>
      <c r="F26" s="823"/>
      <c r="G26" s="541"/>
      <c r="H26" s="542"/>
      <c r="I26" s="543">
        <f t="shared" si="15"/>
        <v>6.99</v>
      </c>
      <c r="J26" s="544">
        <v>60</v>
      </c>
      <c r="K26" s="544">
        <v>31.5</v>
      </c>
      <c r="L26" s="544">
        <v>17</v>
      </c>
      <c r="M26" s="544">
        <v>4</v>
      </c>
      <c r="N26" s="545">
        <f t="shared" si="0"/>
        <v>3.2129999999999999E-2</v>
      </c>
      <c r="O26" s="546">
        <f t="shared" si="7"/>
        <v>8092.1257391845602</v>
      </c>
      <c r="P26" s="547">
        <f t="shared" si="8"/>
        <v>3500</v>
      </c>
      <c r="Q26" s="543">
        <f t="shared" si="1"/>
        <v>0.43251923076923099</v>
      </c>
      <c r="R26" s="548" t="s">
        <v>212</v>
      </c>
      <c r="S26" s="549">
        <v>0.125</v>
      </c>
      <c r="T26" s="550">
        <f t="shared" si="2"/>
        <v>0.87375000000000003</v>
      </c>
      <c r="U26" s="550">
        <f t="shared" si="3"/>
        <v>8.2962692307692301</v>
      </c>
      <c r="V26" s="551">
        <f t="shared" si="4"/>
        <v>1.0525</v>
      </c>
      <c r="W26" s="551">
        <f t="shared" si="9"/>
        <v>2.105</v>
      </c>
      <c r="X26" s="551">
        <f t="shared" si="10"/>
        <v>1.6839999999999999</v>
      </c>
      <c r="Y26" s="552">
        <f t="shared" si="11"/>
        <v>1.4735</v>
      </c>
      <c r="Z26" s="551">
        <f t="shared" si="5"/>
        <v>2.105</v>
      </c>
      <c r="AA26" s="553">
        <f t="shared" si="12"/>
        <v>8.42</v>
      </c>
      <c r="AB26" s="554">
        <f t="shared" si="6"/>
        <v>16.7162692307692</v>
      </c>
      <c r="AC26" s="555">
        <f t="shared" si="13"/>
        <v>0.20587794628174699</v>
      </c>
      <c r="AD26" s="556">
        <v>21.05</v>
      </c>
      <c r="AE26" s="557">
        <v>32.99</v>
      </c>
      <c r="AF26" s="558">
        <f t="shared" si="14"/>
        <v>0.361927856926341</v>
      </c>
      <c r="AG26" s="559"/>
      <c r="AH26" s="560"/>
      <c r="AI26" s="560"/>
      <c r="AK26" s="556">
        <v>21.05</v>
      </c>
      <c r="AM26" s="419"/>
      <c r="AN26" s="419"/>
      <c r="AO26" s="419"/>
    </row>
    <row r="27" spans="1:41" s="420" customFormat="1" ht="15">
      <c r="A27" s="858"/>
      <c r="B27" s="833"/>
      <c r="C27" s="833"/>
      <c r="D27" s="540" t="s">
        <v>148</v>
      </c>
      <c r="E27" s="823"/>
      <c r="F27" s="823"/>
      <c r="G27" s="541"/>
      <c r="H27" s="542"/>
      <c r="I27" s="543">
        <f t="shared" si="15"/>
        <v>8.73</v>
      </c>
      <c r="J27" s="544">
        <v>60</v>
      </c>
      <c r="K27" s="544">
        <v>31.5</v>
      </c>
      <c r="L27" s="544">
        <v>22</v>
      </c>
      <c r="M27" s="544">
        <v>4</v>
      </c>
      <c r="N27" s="545">
        <f t="shared" si="0"/>
        <v>4.1579999999999999E-2</v>
      </c>
      <c r="O27" s="546">
        <f t="shared" si="7"/>
        <v>6253.0062530062496</v>
      </c>
      <c r="P27" s="547">
        <f t="shared" si="8"/>
        <v>3500</v>
      </c>
      <c r="Q27" s="543">
        <f t="shared" si="1"/>
        <v>0.55973076923076903</v>
      </c>
      <c r="R27" s="548" t="s">
        <v>212</v>
      </c>
      <c r="S27" s="549">
        <v>0.125</v>
      </c>
      <c r="T27" s="550">
        <f t="shared" si="2"/>
        <v>1.0912500000000001</v>
      </c>
      <c r="U27" s="550">
        <f t="shared" si="3"/>
        <v>10.380980769230799</v>
      </c>
      <c r="V27" s="551">
        <f t="shared" si="4"/>
        <v>1.1134999999999999</v>
      </c>
      <c r="W27" s="551">
        <f t="shared" si="9"/>
        <v>2.2269999999999999</v>
      </c>
      <c r="X27" s="551">
        <f t="shared" si="10"/>
        <v>1.7816000000000001</v>
      </c>
      <c r="Y27" s="552">
        <f t="shared" si="11"/>
        <v>1.5589</v>
      </c>
      <c r="Z27" s="551">
        <f t="shared" si="5"/>
        <v>2.2269999999999999</v>
      </c>
      <c r="AA27" s="553">
        <f t="shared" si="12"/>
        <v>8.9079999999999995</v>
      </c>
      <c r="AB27" s="554">
        <f t="shared" si="6"/>
        <v>19.2889807692308</v>
      </c>
      <c r="AC27" s="555">
        <f t="shared" si="13"/>
        <v>0.13385807053297</v>
      </c>
      <c r="AD27" s="556">
        <v>22.27</v>
      </c>
      <c r="AE27" s="557">
        <v>39.99</v>
      </c>
      <c r="AF27" s="558">
        <f t="shared" si="14"/>
        <v>0.44311077769442397</v>
      </c>
      <c r="AG27" s="559"/>
      <c r="AH27" s="560"/>
      <c r="AI27" s="560"/>
      <c r="AK27" s="556">
        <v>22.27</v>
      </c>
      <c r="AM27" s="419"/>
      <c r="AN27" s="419"/>
      <c r="AO27" s="419"/>
    </row>
    <row r="28" spans="1:41" s="420" customFormat="1" ht="15">
      <c r="A28" s="858"/>
      <c r="B28" s="833"/>
      <c r="C28" s="833"/>
      <c r="D28" s="540" t="s">
        <v>149</v>
      </c>
      <c r="E28" s="823"/>
      <c r="F28" s="823"/>
      <c r="G28" s="541"/>
      <c r="H28" s="542"/>
      <c r="I28" s="543">
        <f t="shared" si="15"/>
        <v>9.85</v>
      </c>
      <c r="J28" s="544">
        <v>60</v>
      </c>
      <c r="K28" s="544">
        <v>31.5</v>
      </c>
      <c r="L28" s="544">
        <v>25</v>
      </c>
      <c r="M28" s="544">
        <v>4</v>
      </c>
      <c r="N28" s="545">
        <f t="shared" si="0"/>
        <v>4.725E-2</v>
      </c>
      <c r="O28" s="546">
        <f t="shared" si="7"/>
        <v>5502.6455026454996</v>
      </c>
      <c r="P28" s="547">
        <f t="shared" si="8"/>
        <v>3500</v>
      </c>
      <c r="Q28" s="543">
        <f t="shared" si="1"/>
        <v>0.63605769230769205</v>
      </c>
      <c r="R28" s="548" t="s">
        <v>212</v>
      </c>
      <c r="S28" s="549">
        <v>0.125</v>
      </c>
      <c r="T28" s="550">
        <f t="shared" si="2"/>
        <v>1.23125</v>
      </c>
      <c r="U28" s="550">
        <f t="shared" si="3"/>
        <v>11.717307692307701</v>
      </c>
      <c r="V28" s="551">
        <f t="shared" si="4"/>
        <v>1.2529999999999999</v>
      </c>
      <c r="W28" s="551">
        <f t="shared" si="9"/>
        <v>2.5059999999999998</v>
      </c>
      <c r="X28" s="551">
        <f t="shared" si="10"/>
        <v>2.0047999999999999</v>
      </c>
      <c r="Y28" s="552">
        <f t="shared" si="11"/>
        <v>1.7542</v>
      </c>
      <c r="Z28" s="551">
        <f t="shared" si="5"/>
        <v>2.5059999999999998</v>
      </c>
      <c r="AA28" s="553">
        <f t="shared" si="12"/>
        <v>10.023999999999999</v>
      </c>
      <c r="AB28" s="554">
        <f t="shared" si="6"/>
        <v>21.7413076923077</v>
      </c>
      <c r="AC28" s="555">
        <f t="shared" si="13"/>
        <v>0.13242986064215101</v>
      </c>
      <c r="AD28" s="556">
        <v>25.06</v>
      </c>
      <c r="AE28" s="557">
        <v>44.99</v>
      </c>
      <c r="AF28" s="558">
        <f t="shared" si="14"/>
        <v>0.44298733051789302</v>
      </c>
      <c r="AG28" s="559"/>
      <c r="AH28" s="560"/>
      <c r="AI28" s="560"/>
      <c r="AK28" s="556">
        <v>25.06</v>
      </c>
      <c r="AM28" s="419"/>
      <c r="AN28" s="419"/>
      <c r="AO28" s="419"/>
    </row>
    <row r="29" spans="1:41" s="420" customFormat="1" ht="15">
      <c r="A29" s="858"/>
      <c r="B29" s="833"/>
      <c r="C29" s="833"/>
      <c r="D29" s="540" t="s">
        <v>150</v>
      </c>
      <c r="E29" s="823"/>
      <c r="F29" s="823"/>
      <c r="G29" s="541"/>
      <c r="H29" s="542"/>
      <c r="I29" s="543">
        <f t="shared" si="15"/>
        <v>11.47</v>
      </c>
      <c r="J29" s="544">
        <v>60</v>
      </c>
      <c r="K29" s="544">
        <v>31.5</v>
      </c>
      <c r="L29" s="544">
        <v>30</v>
      </c>
      <c r="M29" s="544">
        <v>4</v>
      </c>
      <c r="N29" s="545">
        <f t="shared" si="0"/>
        <v>5.67E-2</v>
      </c>
      <c r="O29" s="546">
        <f t="shared" si="7"/>
        <v>4585.5379188712504</v>
      </c>
      <c r="P29" s="547">
        <f t="shared" si="8"/>
        <v>3500</v>
      </c>
      <c r="Q29" s="543">
        <f t="shared" si="1"/>
        <v>0.76326923076923103</v>
      </c>
      <c r="R29" s="548" t="s">
        <v>212</v>
      </c>
      <c r="S29" s="549">
        <v>0.125</v>
      </c>
      <c r="T29" s="550">
        <f t="shared" si="2"/>
        <v>1.4337500000000001</v>
      </c>
      <c r="U29" s="550">
        <f t="shared" si="3"/>
        <v>13.667019230769201</v>
      </c>
      <c r="V29" s="551">
        <f t="shared" si="4"/>
        <v>1.3919999999999999</v>
      </c>
      <c r="W29" s="551">
        <f t="shared" si="9"/>
        <v>2.7839999999999998</v>
      </c>
      <c r="X29" s="551">
        <f t="shared" si="10"/>
        <v>2.2271999999999998</v>
      </c>
      <c r="Y29" s="552">
        <f t="shared" si="11"/>
        <v>1.9488000000000001</v>
      </c>
      <c r="Z29" s="551">
        <f t="shared" si="5"/>
        <v>2.7839999999999998</v>
      </c>
      <c r="AA29" s="553">
        <f t="shared" si="12"/>
        <v>11.135999999999999</v>
      </c>
      <c r="AB29" s="554">
        <f t="shared" si="6"/>
        <v>24.803019230769198</v>
      </c>
      <c r="AC29" s="555">
        <f t="shared" si="13"/>
        <v>0.109086952917772</v>
      </c>
      <c r="AD29" s="556">
        <v>27.84</v>
      </c>
      <c r="AE29" s="557">
        <v>49.99</v>
      </c>
      <c r="AF29" s="558">
        <f t="shared" si="14"/>
        <v>0.44308861772354502</v>
      </c>
      <c r="AG29" s="559"/>
      <c r="AH29" s="560"/>
      <c r="AI29" s="560"/>
      <c r="AK29" s="556">
        <v>27.84</v>
      </c>
      <c r="AM29" s="419"/>
      <c r="AN29" s="419"/>
      <c r="AO29" s="419"/>
    </row>
    <row r="30" spans="1:41" s="420" customFormat="1" ht="15">
      <c r="A30" s="858"/>
      <c r="B30" s="833"/>
      <c r="C30" s="833"/>
      <c r="D30" s="561" t="s">
        <v>151</v>
      </c>
      <c r="E30" s="824"/>
      <c r="F30" s="824"/>
      <c r="G30" s="562"/>
      <c r="H30" s="563"/>
      <c r="I30" s="564">
        <f t="shared" si="15"/>
        <v>11.47</v>
      </c>
      <c r="J30" s="565">
        <v>60</v>
      </c>
      <c r="K30" s="565">
        <v>31.5</v>
      </c>
      <c r="L30" s="565">
        <v>30</v>
      </c>
      <c r="M30" s="565">
        <v>4</v>
      </c>
      <c r="N30" s="566">
        <f t="shared" si="0"/>
        <v>5.67E-2</v>
      </c>
      <c r="O30" s="567">
        <f t="shared" si="7"/>
        <v>4585.5379188712504</v>
      </c>
      <c r="P30" s="568">
        <f t="shared" si="8"/>
        <v>3500</v>
      </c>
      <c r="Q30" s="564">
        <f t="shared" si="1"/>
        <v>0.76326923076923103</v>
      </c>
      <c r="R30" s="569" t="s">
        <v>212</v>
      </c>
      <c r="S30" s="570">
        <v>0.125</v>
      </c>
      <c r="T30" s="571">
        <f t="shared" si="2"/>
        <v>1.4337500000000001</v>
      </c>
      <c r="U30" s="571">
        <f t="shared" si="3"/>
        <v>13.667019230769201</v>
      </c>
      <c r="V30" s="572">
        <f t="shared" si="4"/>
        <v>1.5315000000000001</v>
      </c>
      <c r="W30" s="572">
        <f t="shared" si="9"/>
        <v>3.0630000000000002</v>
      </c>
      <c r="X30" s="572">
        <f t="shared" si="10"/>
        <v>2.4504000000000001</v>
      </c>
      <c r="Y30" s="573">
        <f t="shared" si="11"/>
        <v>2.1440999999999999</v>
      </c>
      <c r="Z30" s="572">
        <f t="shared" si="5"/>
        <v>3.0630000000000002</v>
      </c>
      <c r="AA30" s="574">
        <f t="shared" si="12"/>
        <v>12.252000000000001</v>
      </c>
      <c r="AB30" s="575">
        <f t="shared" si="6"/>
        <v>25.919019230769202</v>
      </c>
      <c r="AC30" s="576">
        <f t="shared" si="13"/>
        <v>0.15380283281850399</v>
      </c>
      <c r="AD30" s="577">
        <v>30.63</v>
      </c>
      <c r="AE30" s="578">
        <v>54.99</v>
      </c>
      <c r="AF30" s="579">
        <f t="shared" si="14"/>
        <v>0.44298963447899598</v>
      </c>
      <c r="AG30" s="580"/>
      <c r="AH30" s="581"/>
      <c r="AI30" s="581"/>
      <c r="AK30" s="556">
        <v>30.63</v>
      </c>
      <c r="AM30" s="419"/>
      <c r="AN30" s="419"/>
      <c r="AO30" s="419"/>
    </row>
    <row r="31" spans="1:41" s="420" customFormat="1" ht="15">
      <c r="A31" s="858"/>
      <c r="B31" s="833"/>
      <c r="C31" s="833"/>
      <c r="D31" s="582" t="s">
        <v>142</v>
      </c>
      <c r="E31" s="822" t="s">
        <v>154</v>
      </c>
      <c r="F31" s="822" t="s">
        <v>154</v>
      </c>
      <c r="G31" s="583"/>
      <c r="H31" s="584"/>
      <c r="I31" s="585">
        <f t="shared" si="15"/>
        <v>6.84</v>
      </c>
      <c r="J31" s="586">
        <v>60</v>
      </c>
      <c r="K31" s="586">
        <v>31.5</v>
      </c>
      <c r="L31" s="586">
        <v>17</v>
      </c>
      <c r="M31" s="586">
        <v>4</v>
      </c>
      <c r="N31" s="587">
        <f t="shared" si="0"/>
        <v>3.2129999999999999E-2</v>
      </c>
      <c r="O31" s="588">
        <f t="shared" si="7"/>
        <v>8092.1257391845602</v>
      </c>
      <c r="P31" s="589">
        <f t="shared" si="8"/>
        <v>3500</v>
      </c>
      <c r="Q31" s="585">
        <f t="shared" si="1"/>
        <v>0.43251923076923099</v>
      </c>
      <c r="R31" s="590" t="s">
        <v>212</v>
      </c>
      <c r="S31" s="591">
        <v>0.125</v>
      </c>
      <c r="T31" s="592">
        <f t="shared" si="2"/>
        <v>0.85499999999999998</v>
      </c>
      <c r="U31" s="592">
        <f t="shared" si="3"/>
        <v>8.1275192307692308</v>
      </c>
      <c r="V31" s="593">
        <f t="shared" si="4"/>
        <v>0.871</v>
      </c>
      <c r="W31" s="593">
        <f t="shared" si="9"/>
        <v>1.742</v>
      </c>
      <c r="X31" s="593">
        <f t="shared" si="10"/>
        <v>1.3935999999999999</v>
      </c>
      <c r="Y31" s="594">
        <f t="shared" si="11"/>
        <v>1.2194</v>
      </c>
      <c r="Z31" s="593">
        <f t="shared" si="5"/>
        <v>1.742</v>
      </c>
      <c r="AA31" s="595">
        <f t="shared" si="12"/>
        <v>6.968</v>
      </c>
      <c r="AB31" s="596">
        <f t="shared" si="6"/>
        <v>15.095519230769201</v>
      </c>
      <c r="AC31" s="597">
        <f t="shared" si="13"/>
        <v>0.13343747240130699</v>
      </c>
      <c r="AD31" s="598">
        <v>17.420000000000002</v>
      </c>
      <c r="AE31" s="599">
        <v>32.99</v>
      </c>
      <c r="AF31" s="600">
        <f t="shared" si="14"/>
        <v>0.471961200363747</v>
      </c>
      <c r="AG31" s="601"/>
      <c r="AH31" s="602"/>
      <c r="AI31" s="602"/>
      <c r="AK31" s="556">
        <v>17.420000000000002</v>
      </c>
      <c r="AM31" s="419"/>
      <c r="AN31" s="419"/>
      <c r="AO31" s="419"/>
    </row>
    <row r="32" spans="1:41" s="420" customFormat="1" ht="15">
      <c r="A32" s="858"/>
      <c r="B32" s="833"/>
      <c r="C32" s="833"/>
      <c r="D32" s="540" t="s">
        <v>147</v>
      </c>
      <c r="E32" s="823"/>
      <c r="F32" s="823"/>
      <c r="G32" s="541"/>
      <c r="H32" s="542"/>
      <c r="I32" s="543">
        <f t="shared" si="15"/>
        <v>6.99</v>
      </c>
      <c r="J32" s="544">
        <v>60</v>
      </c>
      <c r="K32" s="544">
        <v>31.5</v>
      </c>
      <c r="L32" s="544">
        <v>17</v>
      </c>
      <c r="M32" s="544">
        <v>4</v>
      </c>
      <c r="N32" s="545">
        <f t="shared" si="0"/>
        <v>3.2129999999999999E-2</v>
      </c>
      <c r="O32" s="546">
        <f t="shared" si="7"/>
        <v>8092.1257391845602</v>
      </c>
      <c r="P32" s="547">
        <f t="shared" si="8"/>
        <v>3500</v>
      </c>
      <c r="Q32" s="543">
        <f t="shared" si="1"/>
        <v>0.43251923076923099</v>
      </c>
      <c r="R32" s="548" t="s">
        <v>212</v>
      </c>
      <c r="S32" s="549">
        <v>0.125</v>
      </c>
      <c r="T32" s="550">
        <f t="shared" si="2"/>
        <v>0.87375000000000003</v>
      </c>
      <c r="U32" s="550">
        <f t="shared" si="3"/>
        <v>8.2962692307692301</v>
      </c>
      <c r="V32" s="551">
        <f t="shared" si="4"/>
        <v>1.0525</v>
      </c>
      <c r="W32" s="551">
        <f t="shared" si="9"/>
        <v>2.105</v>
      </c>
      <c r="X32" s="551">
        <f t="shared" si="10"/>
        <v>1.6839999999999999</v>
      </c>
      <c r="Y32" s="552">
        <f t="shared" si="11"/>
        <v>1.4735</v>
      </c>
      <c r="Z32" s="551">
        <f t="shared" si="5"/>
        <v>2.105</v>
      </c>
      <c r="AA32" s="553">
        <f t="shared" si="12"/>
        <v>8.42</v>
      </c>
      <c r="AB32" s="554">
        <f t="shared" si="6"/>
        <v>16.7162692307692</v>
      </c>
      <c r="AC32" s="555">
        <f t="shared" si="13"/>
        <v>0.20587794628174699</v>
      </c>
      <c r="AD32" s="556">
        <v>21.05</v>
      </c>
      <c r="AE32" s="557">
        <v>32.99</v>
      </c>
      <c r="AF32" s="558">
        <f t="shared" si="14"/>
        <v>0.361927856926341</v>
      </c>
      <c r="AG32" s="559"/>
      <c r="AH32" s="560"/>
      <c r="AI32" s="560"/>
      <c r="AK32" s="556">
        <v>21.05</v>
      </c>
      <c r="AM32" s="419"/>
      <c r="AN32" s="419"/>
      <c r="AO32" s="419"/>
    </row>
    <row r="33" spans="1:41" s="420" customFormat="1" ht="15">
      <c r="A33" s="858"/>
      <c r="B33" s="833"/>
      <c r="C33" s="833"/>
      <c r="D33" s="540" t="s">
        <v>148</v>
      </c>
      <c r="E33" s="823"/>
      <c r="F33" s="823"/>
      <c r="G33" s="541"/>
      <c r="H33" s="542"/>
      <c r="I33" s="543">
        <f t="shared" si="15"/>
        <v>8.73</v>
      </c>
      <c r="J33" s="544">
        <v>60</v>
      </c>
      <c r="K33" s="544">
        <v>31.5</v>
      </c>
      <c r="L33" s="544">
        <v>22</v>
      </c>
      <c r="M33" s="544">
        <v>4</v>
      </c>
      <c r="N33" s="545">
        <f t="shared" si="0"/>
        <v>4.1579999999999999E-2</v>
      </c>
      <c r="O33" s="546">
        <f t="shared" si="7"/>
        <v>6253.0062530062496</v>
      </c>
      <c r="P33" s="547">
        <f t="shared" si="8"/>
        <v>3500</v>
      </c>
      <c r="Q33" s="543">
        <f t="shared" si="1"/>
        <v>0.55973076923076903</v>
      </c>
      <c r="R33" s="548" t="s">
        <v>212</v>
      </c>
      <c r="S33" s="549">
        <v>0.125</v>
      </c>
      <c r="T33" s="550">
        <f t="shared" si="2"/>
        <v>1.0912500000000001</v>
      </c>
      <c r="U33" s="550">
        <f t="shared" si="3"/>
        <v>10.380980769230799</v>
      </c>
      <c r="V33" s="551">
        <f t="shared" si="4"/>
        <v>1.1134999999999999</v>
      </c>
      <c r="W33" s="551">
        <f t="shared" si="9"/>
        <v>2.2269999999999999</v>
      </c>
      <c r="X33" s="551">
        <f t="shared" si="10"/>
        <v>1.7816000000000001</v>
      </c>
      <c r="Y33" s="552">
        <f t="shared" si="11"/>
        <v>1.5589</v>
      </c>
      <c r="Z33" s="551">
        <f t="shared" si="5"/>
        <v>2.2269999999999999</v>
      </c>
      <c r="AA33" s="553">
        <f t="shared" si="12"/>
        <v>8.9079999999999995</v>
      </c>
      <c r="AB33" s="554">
        <f t="shared" si="6"/>
        <v>19.2889807692308</v>
      </c>
      <c r="AC33" s="555">
        <f t="shared" si="13"/>
        <v>0.13385807053297</v>
      </c>
      <c r="AD33" s="556">
        <v>22.27</v>
      </c>
      <c r="AE33" s="557">
        <v>39.99</v>
      </c>
      <c r="AF33" s="558">
        <f t="shared" si="14"/>
        <v>0.44311077769442397</v>
      </c>
      <c r="AG33" s="559"/>
      <c r="AH33" s="560"/>
      <c r="AI33" s="560"/>
      <c r="AK33" s="556">
        <v>22.27</v>
      </c>
      <c r="AM33" s="419"/>
      <c r="AN33" s="419"/>
      <c r="AO33" s="419"/>
    </row>
    <row r="34" spans="1:41" s="420" customFormat="1" ht="15">
      <c r="A34" s="858"/>
      <c r="B34" s="833"/>
      <c r="C34" s="833"/>
      <c r="D34" s="540" t="s">
        <v>149</v>
      </c>
      <c r="E34" s="823"/>
      <c r="F34" s="823"/>
      <c r="G34" s="541"/>
      <c r="H34" s="542"/>
      <c r="I34" s="543">
        <f t="shared" si="15"/>
        <v>9.85</v>
      </c>
      <c r="J34" s="544">
        <v>60</v>
      </c>
      <c r="K34" s="544">
        <v>31.5</v>
      </c>
      <c r="L34" s="544">
        <v>25</v>
      </c>
      <c r="M34" s="544">
        <v>4</v>
      </c>
      <c r="N34" s="545">
        <f t="shared" si="0"/>
        <v>4.725E-2</v>
      </c>
      <c r="O34" s="546">
        <f t="shared" si="7"/>
        <v>5502.6455026454996</v>
      </c>
      <c r="P34" s="547">
        <f t="shared" si="8"/>
        <v>3500</v>
      </c>
      <c r="Q34" s="543">
        <f t="shared" si="1"/>
        <v>0.63605769230769205</v>
      </c>
      <c r="R34" s="548" t="s">
        <v>212</v>
      </c>
      <c r="S34" s="549">
        <v>0.125</v>
      </c>
      <c r="T34" s="550">
        <f t="shared" si="2"/>
        <v>1.23125</v>
      </c>
      <c r="U34" s="550">
        <f t="shared" si="3"/>
        <v>11.717307692307701</v>
      </c>
      <c r="V34" s="551">
        <f t="shared" si="4"/>
        <v>1.2529999999999999</v>
      </c>
      <c r="W34" s="551">
        <f t="shared" si="9"/>
        <v>2.5059999999999998</v>
      </c>
      <c r="X34" s="551">
        <f t="shared" si="10"/>
        <v>2.0047999999999999</v>
      </c>
      <c r="Y34" s="552">
        <f t="shared" si="11"/>
        <v>1.7542</v>
      </c>
      <c r="Z34" s="551">
        <f t="shared" si="5"/>
        <v>2.5059999999999998</v>
      </c>
      <c r="AA34" s="553">
        <f t="shared" si="12"/>
        <v>10.023999999999999</v>
      </c>
      <c r="AB34" s="554">
        <f t="shared" si="6"/>
        <v>21.7413076923077</v>
      </c>
      <c r="AC34" s="555">
        <f t="shared" si="13"/>
        <v>0.13242986064215101</v>
      </c>
      <c r="AD34" s="556">
        <v>25.06</v>
      </c>
      <c r="AE34" s="557">
        <v>44.99</v>
      </c>
      <c r="AF34" s="558">
        <f t="shared" si="14"/>
        <v>0.44298733051789302</v>
      </c>
      <c r="AG34" s="559"/>
      <c r="AH34" s="560"/>
      <c r="AI34" s="560"/>
      <c r="AK34" s="556">
        <v>25.06</v>
      </c>
      <c r="AM34" s="419"/>
      <c r="AN34" s="419"/>
      <c r="AO34" s="419"/>
    </row>
    <row r="35" spans="1:41" s="420" customFormat="1" ht="15">
      <c r="A35" s="858"/>
      <c r="B35" s="833"/>
      <c r="C35" s="833"/>
      <c r="D35" s="540" t="s">
        <v>150</v>
      </c>
      <c r="E35" s="823"/>
      <c r="F35" s="823"/>
      <c r="G35" s="541"/>
      <c r="H35" s="542"/>
      <c r="I35" s="543">
        <f t="shared" si="15"/>
        <v>11.47</v>
      </c>
      <c r="J35" s="544">
        <v>60</v>
      </c>
      <c r="K35" s="544">
        <v>31.5</v>
      </c>
      <c r="L35" s="544">
        <v>30</v>
      </c>
      <c r="M35" s="544">
        <v>4</v>
      </c>
      <c r="N35" s="545">
        <f t="shared" si="0"/>
        <v>5.67E-2</v>
      </c>
      <c r="O35" s="546">
        <f t="shared" si="7"/>
        <v>4585.5379188712504</v>
      </c>
      <c r="P35" s="547">
        <f t="shared" si="8"/>
        <v>3500</v>
      </c>
      <c r="Q35" s="543">
        <f t="shared" si="1"/>
        <v>0.76326923076923103</v>
      </c>
      <c r="R35" s="548" t="s">
        <v>212</v>
      </c>
      <c r="S35" s="549">
        <v>0.125</v>
      </c>
      <c r="T35" s="550">
        <f t="shared" si="2"/>
        <v>1.4337500000000001</v>
      </c>
      <c r="U35" s="550">
        <f t="shared" si="3"/>
        <v>13.667019230769201</v>
      </c>
      <c r="V35" s="551">
        <f t="shared" si="4"/>
        <v>1.3919999999999999</v>
      </c>
      <c r="W35" s="551">
        <f t="shared" si="9"/>
        <v>2.7839999999999998</v>
      </c>
      <c r="X35" s="551">
        <f t="shared" si="10"/>
        <v>2.2271999999999998</v>
      </c>
      <c r="Y35" s="552">
        <f t="shared" si="11"/>
        <v>1.9488000000000001</v>
      </c>
      <c r="Z35" s="551">
        <f t="shared" si="5"/>
        <v>2.7839999999999998</v>
      </c>
      <c r="AA35" s="553">
        <f t="shared" si="12"/>
        <v>11.135999999999999</v>
      </c>
      <c r="AB35" s="554">
        <f t="shared" si="6"/>
        <v>24.803019230769198</v>
      </c>
      <c r="AC35" s="555">
        <f t="shared" si="13"/>
        <v>0.109086952917772</v>
      </c>
      <c r="AD35" s="556">
        <v>27.84</v>
      </c>
      <c r="AE35" s="557">
        <v>49.99</v>
      </c>
      <c r="AF35" s="558">
        <f t="shared" si="14"/>
        <v>0.44308861772354502</v>
      </c>
      <c r="AG35" s="559"/>
      <c r="AH35" s="560"/>
      <c r="AI35" s="560"/>
      <c r="AK35" s="556">
        <v>27.84</v>
      </c>
      <c r="AM35" s="419"/>
      <c r="AN35" s="419"/>
      <c r="AO35" s="419"/>
    </row>
    <row r="36" spans="1:41" s="420" customFormat="1" ht="15">
      <c r="A36" s="858"/>
      <c r="B36" s="833"/>
      <c r="C36" s="833"/>
      <c r="D36" s="561" t="s">
        <v>151</v>
      </c>
      <c r="E36" s="824"/>
      <c r="F36" s="824"/>
      <c r="G36" s="562"/>
      <c r="H36" s="563"/>
      <c r="I36" s="564">
        <f t="shared" si="15"/>
        <v>11.47</v>
      </c>
      <c r="J36" s="565">
        <v>60</v>
      </c>
      <c r="K36" s="565">
        <v>31.5</v>
      </c>
      <c r="L36" s="565">
        <v>30</v>
      </c>
      <c r="M36" s="565">
        <v>4</v>
      </c>
      <c r="N36" s="566">
        <f t="shared" si="0"/>
        <v>5.67E-2</v>
      </c>
      <c r="O36" s="567">
        <f t="shared" si="7"/>
        <v>4585.5379188712504</v>
      </c>
      <c r="P36" s="568">
        <f t="shared" si="8"/>
        <v>3500</v>
      </c>
      <c r="Q36" s="564">
        <f t="shared" si="1"/>
        <v>0.76326923076923103</v>
      </c>
      <c r="R36" s="569" t="s">
        <v>212</v>
      </c>
      <c r="S36" s="570">
        <v>0.125</v>
      </c>
      <c r="T36" s="571">
        <f t="shared" si="2"/>
        <v>1.4337500000000001</v>
      </c>
      <c r="U36" s="571">
        <f t="shared" si="3"/>
        <v>13.667019230769201</v>
      </c>
      <c r="V36" s="572">
        <f t="shared" si="4"/>
        <v>1.5315000000000001</v>
      </c>
      <c r="W36" s="572">
        <f t="shared" si="9"/>
        <v>3.0630000000000002</v>
      </c>
      <c r="X36" s="572">
        <f t="shared" si="10"/>
        <v>2.4504000000000001</v>
      </c>
      <c r="Y36" s="573">
        <f t="shared" si="11"/>
        <v>2.1440999999999999</v>
      </c>
      <c r="Z36" s="572">
        <f t="shared" si="5"/>
        <v>3.0630000000000002</v>
      </c>
      <c r="AA36" s="574">
        <f t="shared" si="12"/>
        <v>12.252000000000001</v>
      </c>
      <c r="AB36" s="575">
        <f t="shared" si="6"/>
        <v>25.919019230769202</v>
      </c>
      <c r="AC36" s="576">
        <f t="shared" si="13"/>
        <v>0.15380283281850399</v>
      </c>
      <c r="AD36" s="577">
        <v>30.63</v>
      </c>
      <c r="AE36" s="578">
        <v>54.99</v>
      </c>
      <c r="AF36" s="579">
        <f t="shared" si="14"/>
        <v>0.44298963447899598</v>
      </c>
      <c r="AG36" s="580"/>
      <c r="AH36" s="581"/>
      <c r="AI36" s="581"/>
      <c r="AK36" s="556">
        <v>30.63</v>
      </c>
      <c r="AM36" s="419"/>
      <c r="AN36" s="419"/>
      <c r="AO36" s="419"/>
    </row>
    <row r="37" spans="1:41" s="420" customFormat="1" ht="15">
      <c r="A37" s="858"/>
      <c r="B37" s="833"/>
      <c r="C37" s="833"/>
      <c r="D37" s="582" t="s">
        <v>142</v>
      </c>
      <c r="E37" s="822" t="s">
        <v>155</v>
      </c>
      <c r="F37" s="822" t="s">
        <v>155</v>
      </c>
      <c r="G37" s="583"/>
      <c r="H37" s="584"/>
      <c r="I37" s="585">
        <f t="shared" si="15"/>
        <v>6.84</v>
      </c>
      <c r="J37" s="586">
        <v>60</v>
      </c>
      <c r="K37" s="586">
        <v>31.5</v>
      </c>
      <c r="L37" s="586">
        <v>17</v>
      </c>
      <c r="M37" s="586">
        <v>4</v>
      </c>
      <c r="N37" s="587">
        <f t="shared" si="0"/>
        <v>3.2129999999999999E-2</v>
      </c>
      <c r="O37" s="588">
        <f t="shared" si="7"/>
        <v>8092.1257391845602</v>
      </c>
      <c r="P37" s="589">
        <f t="shared" si="8"/>
        <v>3500</v>
      </c>
      <c r="Q37" s="585">
        <f t="shared" si="1"/>
        <v>0.43251923076923099</v>
      </c>
      <c r="R37" s="590" t="s">
        <v>212</v>
      </c>
      <c r="S37" s="591">
        <v>0.125</v>
      </c>
      <c r="T37" s="592">
        <f t="shared" si="2"/>
        <v>0.85499999999999998</v>
      </c>
      <c r="U37" s="592">
        <f t="shared" si="3"/>
        <v>8.1275192307692308</v>
      </c>
      <c r="V37" s="593">
        <f t="shared" si="4"/>
        <v>0.871</v>
      </c>
      <c r="W37" s="593">
        <f t="shared" si="9"/>
        <v>1.742</v>
      </c>
      <c r="X37" s="593">
        <f t="shared" si="10"/>
        <v>1.3935999999999999</v>
      </c>
      <c r="Y37" s="594">
        <f t="shared" si="11"/>
        <v>1.2194</v>
      </c>
      <c r="Z37" s="593">
        <f t="shared" si="5"/>
        <v>1.742</v>
      </c>
      <c r="AA37" s="595">
        <f t="shared" si="12"/>
        <v>6.968</v>
      </c>
      <c r="AB37" s="596">
        <f t="shared" si="6"/>
        <v>15.095519230769201</v>
      </c>
      <c r="AC37" s="597">
        <f t="shared" si="13"/>
        <v>0.13343747240130699</v>
      </c>
      <c r="AD37" s="598">
        <v>17.420000000000002</v>
      </c>
      <c r="AE37" s="599">
        <v>32.99</v>
      </c>
      <c r="AF37" s="600">
        <f t="shared" si="14"/>
        <v>0.471961200363747</v>
      </c>
      <c r="AG37" s="601"/>
      <c r="AH37" s="602"/>
      <c r="AI37" s="602"/>
      <c r="AK37" s="556">
        <v>17.420000000000002</v>
      </c>
      <c r="AM37" s="419"/>
      <c r="AN37" s="419"/>
      <c r="AO37" s="419"/>
    </row>
    <row r="38" spans="1:41" s="420" customFormat="1" ht="15">
      <c r="A38" s="858"/>
      <c r="B38" s="833"/>
      <c r="C38" s="833"/>
      <c r="D38" s="540" t="s">
        <v>147</v>
      </c>
      <c r="E38" s="823"/>
      <c r="F38" s="823"/>
      <c r="G38" s="541"/>
      <c r="H38" s="542"/>
      <c r="I38" s="543">
        <f t="shared" si="15"/>
        <v>6.99</v>
      </c>
      <c r="J38" s="544">
        <v>60</v>
      </c>
      <c r="K38" s="544">
        <v>31.5</v>
      </c>
      <c r="L38" s="544">
        <v>17</v>
      </c>
      <c r="M38" s="544">
        <v>4</v>
      </c>
      <c r="N38" s="545">
        <f t="shared" si="0"/>
        <v>3.2129999999999999E-2</v>
      </c>
      <c r="O38" s="546">
        <f t="shared" si="7"/>
        <v>8092.1257391845602</v>
      </c>
      <c r="P38" s="547">
        <f t="shared" si="8"/>
        <v>3500</v>
      </c>
      <c r="Q38" s="543">
        <f t="shared" si="1"/>
        <v>0.43251923076923099</v>
      </c>
      <c r="R38" s="548" t="s">
        <v>212</v>
      </c>
      <c r="S38" s="549">
        <v>0.125</v>
      </c>
      <c r="T38" s="550">
        <f t="shared" si="2"/>
        <v>0.87375000000000003</v>
      </c>
      <c r="U38" s="550">
        <f t="shared" si="3"/>
        <v>8.2962692307692301</v>
      </c>
      <c r="V38" s="551">
        <f t="shared" si="4"/>
        <v>1.0525</v>
      </c>
      <c r="W38" s="551">
        <f t="shared" si="9"/>
        <v>2.105</v>
      </c>
      <c r="X38" s="551">
        <f t="shared" si="10"/>
        <v>1.6839999999999999</v>
      </c>
      <c r="Y38" s="552">
        <f t="shared" si="11"/>
        <v>1.4735</v>
      </c>
      <c r="Z38" s="551">
        <f t="shared" si="5"/>
        <v>2.105</v>
      </c>
      <c r="AA38" s="553">
        <f t="shared" si="12"/>
        <v>8.42</v>
      </c>
      <c r="AB38" s="554">
        <f t="shared" si="6"/>
        <v>16.7162692307692</v>
      </c>
      <c r="AC38" s="555">
        <f t="shared" si="13"/>
        <v>0.20587794628174699</v>
      </c>
      <c r="AD38" s="556">
        <v>21.05</v>
      </c>
      <c r="AE38" s="557">
        <v>32.99</v>
      </c>
      <c r="AF38" s="558">
        <f t="shared" si="14"/>
        <v>0.361927856926341</v>
      </c>
      <c r="AG38" s="559"/>
      <c r="AH38" s="560"/>
      <c r="AI38" s="560"/>
      <c r="AK38" s="556">
        <v>21.05</v>
      </c>
      <c r="AM38" s="419"/>
      <c r="AN38" s="419"/>
      <c r="AO38" s="419"/>
    </row>
    <row r="39" spans="1:41" s="420" customFormat="1" ht="15">
      <c r="A39" s="858"/>
      <c r="B39" s="833"/>
      <c r="C39" s="833"/>
      <c r="D39" s="540" t="s">
        <v>148</v>
      </c>
      <c r="E39" s="823"/>
      <c r="F39" s="823"/>
      <c r="G39" s="541"/>
      <c r="H39" s="542"/>
      <c r="I39" s="543">
        <f t="shared" si="15"/>
        <v>8.73</v>
      </c>
      <c r="J39" s="544">
        <v>60</v>
      </c>
      <c r="K39" s="544">
        <v>31.5</v>
      </c>
      <c r="L39" s="544">
        <v>22</v>
      </c>
      <c r="M39" s="544">
        <v>4</v>
      </c>
      <c r="N39" s="545">
        <f t="shared" si="0"/>
        <v>4.1579999999999999E-2</v>
      </c>
      <c r="O39" s="546">
        <f t="shared" si="7"/>
        <v>6253.0062530062496</v>
      </c>
      <c r="P39" s="547">
        <f t="shared" si="8"/>
        <v>3500</v>
      </c>
      <c r="Q39" s="543">
        <f t="shared" si="1"/>
        <v>0.55973076923076903</v>
      </c>
      <c r="R39" s="548" t="s">
        <v>212</v>
      </c>
      <c r="S39" s="549">
        <v>0.125</v>
      </c>
      <c r="T39" s="550">
        <f t="shared" si="2"/>
        <v>1.0912500000000001</v>
      </c>
      <c r="U39" s="550">
        <f t="shared" si="3"/>
        <v>10.380980769230799</v>
      </c>
      <c r="V39" s="551">
        <f t="shared" si="4"/>
        <v>1.1134999999999999</v>
      </c>
      <c r="W39" s="551">
        <f t="shared" si="9"/>
        <v>2.2269999999999999</v>
      </c>
      <c r="X39" s="551">
        <f t="shared" si="10"/>
        <v>1.7816000000000001</v>
      </c>
      <c r="Y39" s="552">
        <f t="shared" si="11"/>
        <v>1.5589</v>
      </c>
      <c r="Z39" s="551">
        <f t="shared" si="5"/>
        <v>2.2269999999999999</v>
      </c>
      <c r="AA39" s="553">
        <f t="shared" si="12"/>
        <v>8.9079999999999995</v>
      </c>
      <c r="AB39" s="554">
        <f t="shared" si="6"/>
        <v>19.2889807692308</v>
      </c>
      <c r="AC39" s="555">
        <f t="shared" si="13"/>
        <v>0.13385807053297</v>
      </c>
      <c r="AD39" s="556">
        <v>22.27</v>
      </c>
      <c r="AE39" s="557">
        <v>39.99</v>
      </c>
      <c r="AF39" s="558">
        <f t="shared" si="14"/>
        <v>0.44311077769442397</v>
      </c>
      <c r="AG39" s="559"/>
      <c r="AH39" s="560"/>
      <c r="AI39" s="560"/>
      <c r="AK39" s="556">
        <v>22.27</v>
      </c>
      <c r="AM39" s="419"/>
      <c r="AN39" s="419"/>
      <c r="AO39" s="419"/>
    </row>
    <row r="40" spans="1:41" s="420" customFormat="1" ht="15">
      <c r="A40" s="858"/>
      <c r="B40" s="833"/>
      <c r="C40" s="833"/>
      <c r="D40" s="540" t="s">
        <v>149</v>
      </c>
      <c r="E40" s="823"/>
      <c r="F40" s="823"/>
      <c r="G40" s="541"/>
      <c r="H40" s="542"/>
      <c r="I40" s="543">
        <f t="shared" si="15"/>
        <v>9.85</v>
      </c>
      <c r="J40" s="544">
        <v>60</v>
      </c>
      <c r="K40" s="544">
        <v>31.5</v>
      </c>
      <c r="L40" s="544">
        <v>25</v>
      </c>
      <c r="M40" s="544">
        <v>4</v>
      </c>
      <c r="N40" s="545">
        <f t="shared" si="0"/>
        <v>4.725E-2</v>
      </c>
      <c r="O40" s="546">
        <f t="shared" si="7"/>
        <v>5502.6455026454996</v>
      </c>
      <c r="P40" s="547">
        <f t="shared" si="8"/>
        <v>3500</v>
      </c>
      <c r="Q40" s="543">
        <f t="shared" si="1"/>
        <v>0.63605769230769205</v>
      </c>
      <c r="R40" s="548" t="s">
        <v>212</v>
      </c>
      <c r="S40" s="549">
        <v>0.125</v>
      </c>
      <c r="T40" s="550">
        <f t="shared" si="2"/>
        <v>1.23125</v>
      </c>
      <c r="U40" s="550">
        <f t="shared" si="3"/>
        <v>11.717307692307701</v>
      </c>
      <c r="V40" s="551">
        <f t="shared" si="4"/>
        <v>1.2529999999999999</v>
      </c>
      <c r="W40" s="551">
        <f t="shared" si="9"/>
        <v>2.5059999999999998</v>
      </c>
      <c r="X40" s="551">
        <f t="shared" si="10"/>
        <v>2.0047999999999999</v>
      </c>
      <c r="Y40" s="552">
        <f t="shared" si="11"/>
        <v>1.7542</v>
      </c>
      <c r="Z40" s="551">
        <f t="shared" si="5"/>
        <v>2.5059999999999998</v>
      </c>
      <c r="AA40" s="553">
        <f t="shared" si="12"/>
        <v>10.023999999999999</v>
      </c>
      <c r="AB40" s="554">
        <f t="shared" si="6"/>
        <v>21.7413076923077</v>
      </c>
      <c r="AC40" s="555">
        <f t="shared" si="13"/>
        <v>0.13242986064215101</v>
      </c>
      <c r="AD40" s="556">
        <v>25.06</v>
      </c>
      <c r="AE40" s="557">
        <v>44.99</v>
      </c>
      <c r="AF40" s="558">
        <f t="shared" si="14"/>
        <v>0.44298733051789302</v>
      </c>
      <c r="AG40" s="559"/>
      <c r="AH40" s="560"/>
      <c r="AI40" s="560"/>
      <c r="AK40" s="556">
        <v>25.06</v>
      </c>
      <c r="AM40" s="419"/>
      <c r="AN40" s="419"/>
      <c r="AO40" s="419"/>
    </row>
    <row r="41" spans="1:41" s="420" customFormat="1" ht="15">
      <c r="A41" s="858"/>
      <c r="B41" s="833"/>
      <c r="C41" s="833"/>
      <c r="D41" s="540" t="s">
        <v>150</v>
      </c>
      <c r="E41" s="823"/>
      <c r="F41" s="823"/>
      <c r="G41" s="541"/>
      <c r="H41" s="542"/>
      <c r="I41" s="543">
        <f t="shared" si="15"/>
        <v>11.47</v>
      </c>
      <c r="J41" s="544">
        <v>60</v>
      </c>
      <c r="K41" s="544">
        <v>31.5</v>
      </c>
      <c r="L41" s="544">
        <v>30</v>
      </c>
      <c r="M41" s="544">
        <v>4</v>
      </c>
      <c r="N41" s="545">
        <f t="shared" si="0"/>
        <v>5.67E-2</v>
      </c>
      <c r="O41" s="546">
        <f t="shared" si="7"/>
        <v>4585.5379188712504</v>
      </c>
      <c r="P41" s="547">
        <f t="shared" si="8"/>
        <v>3500</v>
      </c>
      <c r="Q41" s="543">
        <f t="shared" si="1"/>
        <v>0.76326923076923103</v>
      </c>
      <c r="R41" s="548" t="s">
        <v>212</v>
      </c>
      <c r="S41" s="549">
        <v>0.125</v>
      </c>
      <c r="T41" s="550">
        <f t="shared" si="2"/>
        <v>1.4337500000000001</v>
      </c>
      <c r="U41" s="550">
        <f t="shared" si="3"/>
        <v>13.667019230769201</v>
      </c>
      <c r="V41" s="551">
        <f t="shared" si="4"/>
        <v>1.3919999999999999</v>
      </c>
      <c r="W41" s="551">
        <f t="shared" si="9"/>
        <v>2.7839999999999998</v>
      </c>
      <c r="X41" s="551">
        <f t="shared" si="10"/>
        <v>2.2271999999999998</v>
      </c>
      <c r="Y41" s="552">
        <f t="shared" si="11"/>
        <v>1.9488000000000001</v>
      </c>
      <c r="Z41" s="551">
        <f t="shared" si="5"/>
        <v>2.7839999999999998</v>
      </c>
      <c r="AA41" s="553">
        <f t="shared" si="12"/>
        <v>11.135999999999999</v>
      </c>
      <c r="AB41" s="554">
        <f t="shared" si="6"/>
        <v>24.803019230769198</v>
      </c>
      <c r="AC41" s="555">
        <f t="shared" si="13"/>
        <v>0.109086952917772</v>
      </c>
      <c r="AD41" s="556">
        <v>27.84</v>
      </c>
      <c r="AE41" s="557">
        <v>49.99</v>
      </c>
      <c r="AF41" s="558">
        <f t="shared" si="14"/>
        <v>0.44308861772354502</v>
      </c>
      <c r="AG41" s="559"/>
      <c r="AH41" s="560"/>
      <c r="AI41" s="560"/>
      <c r="AK41" s="556">
        <v>27.84</v>
      </c>
      <c r="AM41" s="419"/>
      <c r="AN41" s="419"/>
      <c r="AO41" s="419"/>
    </row>
    <row r="42" spans="1:41" s="420" customFormat="1" ht="15">
      <c r="A42" s="858"/>
      <c r="B42" s="833"/>
      <c r="C42" s="833"/>
      <c r="D42" s="561" t="s">
        <v>151</v>
      </c>
      <c r="E42" s="824"/>
      <c r="F42" s="824"/>
      <c r="G42" s="562"/>
      <c r="H42" s="563"/>
      <c r="I42" s="564">
        <f t="shared" si="15"/>
        <v>11.47</v>
      </c>
      <c r="J42" s="565">
        <v>60</v>
      </c>
      <c r="K42" s="565">
        <v>31.5</v>
      </c>
      <c r="L42" s="565">
        <v>30</v>
      </c>
      <c r="M42" s="565">
        <v>4</v>
      </c>
      <c r="N42" s="566">
        <f t="shared" si="0"/>
        <v>5.67E-2</v>
      </c>
      <c r="O42" s="567">
        <f t="shared" si="7"/>
        <v>4585.5379188712504</v>
      </c>
      <c r="P42" s="568">
        <f t="shared" si="8"/>
        <v>3500</v>
      </c>
      <c r="Q42" s="564">
        <f t="shared" si="1"/>
        <v>0.76326923076923103</v>
      </c>
      <c r="R42" s="569" t="s">
        <v>212</v>
      </c>
      <c r="S42" s="570">
        <v>0.125</v>
      </c>
      <c r="T42" s="571">
        <f t="shared" si="2"/>
        <v>1.4337500000000001</v>
      </c>
      <c r="U42" s="571">
        <f t="shared" si="3"/>
        <v>13.667019230769201</v>
      </c>
      <c r="V42" s="572">
        <f t="shared" si="4"/>
        <v>1.5315000000000001</v>
      </c>
      <c r="W42" s="572">
        <f t="shared" si="9"/>
        <v>3.0630000000000002</v>
      </c>
      <c r="X42" s="572">
        <f t="shared" si="10"/>
        <v>2.4504000000000001</v>
      </c>
      <c r="Y42" s="573">
        <f t="shared" si="11"/>
        <v>2.1440999999999999</v>
      </c>
      <c r="Z42" s="572">
        <f t="shared" si="5"/>
        <v>3.0630000000000002</v>
      </c>
      <c r="AA42" s="574">
        <f t="shared" si="12"/>
        <v>12.252000000000001</v>
      </c>
      <c r="AB42" s="575">
        <f t="shared" si="6"/>
        <v>25.919019230769202</v>
      </c>
      <c r="AC42" s="576">
        <f t="shared" si="13"/>
        <v>0.15380283281850399</v>
      </c>
      <c r="AD42" s="577">
        <v>30.63</v>
      </c>
      <c r="AE42" s="578">
        <v>54.99</v>
      </c>
      <c r="AF42" s="579">
        <f t="shared" si="14"/>
        <v>0.44298963447899598</v>
      </c>
      <c r="AG42" s="580"/>
      <c r="AH42" s="581"/>
      <c r="AI42" s="581"/>
      <c r="AK42" s="556">
        <v>30.63</v>
      </c>
      <c r="AM42" s="419"/>
      <c r="AN42" s="419"/>
      <c r="AO42" s="419"/>
    </row>
    <row r="43" spans="1:41" s="420" customFormat="1" ht="15">
      <c r="A43" s="858"/>
      <c r="B43" s="833"/>
      <c r="C43" s="833"/>
      <c r="D43" s="582" t="s">
        <v>142</v>
      </c>
      <c r="E43" s="822" t="s">
        <v>156</v>
      </c>
      <c r="F43" s="822" t="s">
        <v>156</v>
      </c>
      <c r="G43" s="583"/>
      <c r="H43" s="584"/>
      <c r="I43" s="585">
        <f t="shared" si="15"/>
        <v>6.84</v>
      </c>
      <c r="J43" s="586">
        <v>60</v>
      </c>
      <c r="K43" s="586">
        <v>31.5</v>
      </c>
      <c r="L43" s="586">
        <v>17</v>
      </c>
      <c r="M43" s="586">
        <v>4</v>
      </c>
      <c r="N43" s="587">
        <f t="shared" si="0"/>
        <v>3.2129999999999999E-2</v>
      </c>
      <c r="O43" s="588">
        <f t="shared" si="7"/>
        <v>8092.1257391845602</v>
      </c>
      <c r="P43" s="589">
        <f t="shared" si="8"/>
        <v>3500</v>
      </c>
      <c r="Q43" s="585">
        <f t="shared" si="1"/>
        <v>0.43251923076923099</v>
      </c>
      <c r="R43" s="590" t="s">
        <v>212</v>
      </c>
      <c r="S43" s="591">
        <v>0.125</v>
      </c>
      <c r="T43" s="592">
        <f t="shared" si="2"/>
        <v>0.85499999999999998</v>
      </c>
      <c r="U43" s="592">
        <f t="shared" si="3"/>
        <v>8.1275192307692308</v>
      </c>
      <c r="V43" s="593">
        <f t="shared" si="4"/>
        <v>0.871</v>
      </c>
      <c r="W43" s="593">
        <f t="shared" si="9"/>
        <v>1.742</v>
      </c>
      <c r="X43" s="593">
        <f t="shared" si="10"/>
        <v>1.3935999999999999</v>
      </c>
      <c r="Y43" s="594">
        <f t="shared" si="11"/>
        <v>1.2194</v>
      </c>
      <c r="Z43" s="593">
        <f t="shared" si="5"/>
        <v>1.742</v>
      </c>
      <c r="AA43" s="595">
        <f t="shared" si="12"/>
        <v>6.968</v>
      </c>
      <c r="AB43" s="596">
        <f t="shared" si="6"/>
        <v>15.095519230769201</v>
      </c>
      <c r="AC43" s="597">
        <f t="shared" si="13"/>
        <v>0.13343747240130699</v>
      </c>
      <c r="AD43" s="598">
        <v>17.420000000000002</v>
      </c>
      <c r="AE43" s="599">
        <v>32.99</v>
      </c>
      <c r="AF43" s="600">
        <f t="shared" si="14"/>
        <v>0.471961200363747</v>
      </c>
      <c r="AG43" s="601"/>
      <c r="AH43" s="602"/>
      <c r="AI43" s="602"/>
      <c r="AK43" s="556">
        <v>17.420000000000002</v>
      </c>
      <c r="AM43" s="419"/>
      <c r="AN43" s="419"/>
      <c r="AO43" s="419"/>
    </row>
    <row r="44" spans="1:41" s="420" customFormat="1" ht="15">
      <c r="A44" s="858"/>
      <c r="B44" s="833"/>
      <c r="C44" s="833"/>
      <c r="D44" s="540" t="s">
        <v>147</v>
      </c>
      <c r="E44" s="823"/>
      <c r="F44" s="823"/>
      <c r="G44" s="541"/>
      <c r="H44" s="542"/>
      <c r="I44" s="543">
        <f t="shared" si="15"/>
        <v>6.99</v>
      </c>
      <c r="J44" s="544">
        <v>60</v>
      </c>
      <c r="K44" s="544">
        <v>31.5</v>
      </c>
      <c r="L44" s="544">
        <v>17</v>
      </c>
      <c r="M44" s="544">
        <v>4</v>
      </c>
      <c r="N44" s="545">
        <f t="shared" si="0"/>
        <v>3.2129999999999999E-2</v>
      </c>
      <c r="O44" s="546">
        <f t="shared" si="7"/>
        <v>8092.1257391845602</v>
      </c>
      <c r="P44" s="547">
        <f t="shared" si="8"/>
        <v>3500</v>
      </c>
      <c r="Q44" s="543">
        <f t="shared" si="1"/>
        <v>0.43251923076923099</v>
      </c>
      <c r="R44" s="548" t="s">
        <v>212</v>
      </c>
      <c r="S44" s="549">
        <v>0.125</v>
      </c>
      <c r="T44" s="550">
        <f t="shared" si="2"/>
        <v>0.87375000000000003</v>
      </c>
      <c r="U44" s="550">
        <f t="shared" si="3"/>
        <v>8.2962692307692301</v>
      </c>
      <c r="V44" s="551">
        <f t="shared" si="4"/>
        <v>1.0525</v>
      </c>
      <c r="W44" s="551">
        <f t="shared" si="9"/>
        <v>2.105</v>
      </c>
      <c r="X44" s="551">
        <f t="shared" si="10"/>
        <v>1.6839999999999999</v>
      </c>
      <c r="Y44" s="552">
        <f t="shared" si="11"/>
        <v>1.4735</v>
      </c>
      <c r="Z44" s="551">
        <f t="shared" si="5"/>
        <v>2.105</v>
      </c>
      <c r="AA44" s="553">
        <f t="shared" si="12"/>
        <v>8.42</v>
      </c>
      <c r="AB44" s="554">
        <f t="shared" si="6"/>
        <v>16.7162692307692</v>
      </c>
      <c r="AC44" s="555">
        <f t="shared" si="13"/>
        <v>0.20587794628174699</v>
      </c>
      <c r="AD44" s="556">
        <v>21.05</v>
      </c>
      <c r="AE44" s="557">
        <v>32.99</v>
      </c>
      <c r="AF44" s="558">
        <f t="shared" si="14"/>
        <v>0.361927856926341</v>
      </c>
      <c r="AG44" s="559"/>
      <c r="AH44" s="560"/>
      <c r="AI44" s="560"/>
      <c r="AK44" s="556">
        <v>21.05</v>
      </c>
      <c r="AM44" s="419"/>
      <c r="AN44" s="419"/>
      <c r="AO44" s="419"/>
    </row>
    <row r="45" spans="1:41" s="420" customFormat="1" ht="15">
      <c r="A45" s="858"/>
      <c r="B45" s="833"/>
      <c r="C45" s="833"/>
      <c r="D45" s="540" t="s">
        <v>148</v>
      </c>
      <c r="E45" s="823"/>
      <c r="F45" s="823"/>
      <c r="G45" s="541"/>
      <c r="H45" s="542"/>
      <c r="I45" s="543">
        <f t="shared" si="15"/>
        <v>8.73</v>
      </c>
      <c r="J45" s="544">
        <v>60</v>
      </c>
      <c r="K45" s="544">
        <v>31.5</v>
      </c>
      <c r="L45" s="544">
        <v>22</v>
      </c>
      <c r="M45" s="544">
        <v>4</v>
      </c>
      <c r="N45" s="545">
        <f t="shared" si="0"/>
        <v>4.1579999999999999E-2</v>
      </c>
      <c r="O45" s="546">
        <f t="shared" si="7"/>
        <v>6253.0062530062496</v>
      </c>
      <c r="P45" s="547">
        <f t="shared" si="8"/>
        <v>3500</v>
      </c>
      <c r="Q45" s="543">
        <f t="shared" si="1"/>
        <v>0.55973076923076903</v>
      </c>
      <c r="R45" s="548" t="s">
        <v>212</v>
      </c>
      <c r="S45" s="549">
        <v>0.125</v>
      </c>
      <c r="T45" s="550">
        <f t="shared" si="2"/>
        <v>1.0912500000000001</v>
      </c>
      <c r="U45" s="550">
        <f t="shared" si="3"/>
        <v>10.380980769230799</v>
      </c>
      <c r="V45" s="551">
        <f t="shared" si="4"/>
        <v>1.1134999999999999</v>
      </c>
      <c r="W45" s="551">
        <f t="shared" si="9"/>
        <v>2.2269999999999999</v>
      </c>
      <c r="X45" s="551">
        <f t="shared" si="10"/>
        <v>1.7816000000000001</v>
      </c>
      <c r="Y45" s="552">
        <f t="shared" si="11"/>
        <v>1.5589</v>
      </c>
      <c r="Z45" s="551">
        <f t="shared" si="5"/>
        <v>2.2269999999999999</v>
      </c>
      <c r="AA45" s="553">
        <f t="shared" si="12"/>
        <v>8.9079999999999995</v>
      </c>
      <c r="AB45" s="554">
        <f t="shared" si="6"/>
        <v>19.2889807692308</v>
      </c>
      <c r="AC45" s="555">
        <f t="shared" si="13"/>
        <v>0.13385807053297</v>
      </c>
      <c r="AD45" s="556">
        <v>22.27</v>
      </c>
      <c r="AE45" s="557">
        <v>39.99</v>
      </c>
      <c r="AF45" s="558">
        <f t="shared" si="14"/>
        <v>0.44311077769442397</v>
      </c>
      <c r="AG45" s="559"/>
      <c r="AH45" s="560"/>
      <c r="AI45" s="560"/>
      <c r="AK45" s="556">
        <v>22.27</v>
      </c>
      <c r="AM45" s="419"/>
      <c r="AN45" s="419"/>
      <c r="AO45" s="419"/>
    </row>
    <row r="46" spans="1:41" s="420" customFormat="1" ht="15">
      <c r="A46" s="858"/>
      <c r="B46" s="833"/>
      <c r="C46" s="833"/>
      <c r="D46" s="540" t="s">
        <v>149</v>
      </c>
      <c r="E46" s="823"/>
      <c r="F46" s="823"/>
      <c r="G46" s="541"/>
      <c r="H46" s="542"/>
      <c r="I46" s="543">
        <f t="shared" si="15"/>
        <v>9.85</v>
      </c>
      <c r="J46" s="544">
        <v>60</v>
      </c>
      <c r="K46" s="544">
        <v>31.5</v>
      </c>
      <c r="L46" s="544">
        <v>25</v>
      </c>
      <c r="M46" s="544">
        <v>4</v>
      </c>
      <c r="N46" s="545">
        <f t="shared" si="0"/>
        <v>4.725E-2</v>
      </c>
      <c r="O46" s="546">
        <f t="shared" si="7"/>
        <v>5502.6455026454996</v>
      </c>
      <c r="P46" s="547">
        <f t="shared" si="8"/>
        <v>3500</v>
      </c>
      <c r="Q46" s="543">
        <f t="shared" si="1"/>
        <v>0.63605769230769205</v>
      </c>
      <c r="R46" s="548" t="s">
        <v>212</v>
      </c>
      <c r="S46" s="549">
        <v>0.125</v>
      </c>
      <c r="T46" s="550">
        <f t="shared" si="2"/>
        <v>1.23125</v>
      </c>
      <c r="U46" s="550">
        <f t="shared" si="3"/>
        <v>11.717307692307701</v>
      </c>
      <c r="V46" s="551">
        <f t="shared" si="4"/>
        <v>1.2529999999999999</v>
      </c>
      <c r="W46" s="551">
        <f t="shared" si="9"/>
        <v>2.5059999999999998</v>
      </c>
      <c r="X46" s="551">
        <f t="shared" si="10"/>
        <v>2.0047999999999999</v>
      </c>
      <c r="Y46" s="552">
        <f t="shared" si="11"/>
        <v>1.7542</v>
      </c>
      <c r="Z46" s="551">
        <f t="shared" si="5"/>
        <v>2.5059999999999998</v>
      </c>
      <c r="AA46" s="553">
        <f t="shared" si="12"/>
        <v>10.023999999999999</v>
      </c>
      <c r="AB46" s="554">
        <f t="shared" si="6"/>
        <v>21.7413076923077</v>
      </c>
      <c r="AC46" s="555">
        <f t="shared" si="13"/>
        <v>0.13242986064215101</v>
      </c>
      <c r="AD46" s="556">
        <v>25.06</v>
      </c>
      <c r="AE46" s="557">
        <v>44.99</v>
      </c>
      <c r="AF46" s="558">
        <f t="shared" si="14"/>
        <v>0.44298733051789302</v>
      </c>
      <c r="AG46" s="559"/>
      <c r="AH46" s="560"/>
      <c r="AI46" s="560"/>
      <c r="AK46" s="556">
        <v>25.06</v>
      </c>
      <c r="AM46" s="419"/>
      <c r="AN46" s="419"/>
      <c r="AO46" s="419"/>
    </row>
    <row r="47" spans="1:41" s="420" customFormat="1" ht="15">
      <c r="A47" s="858"/>
      <c r="B47" s="833"/>
      <c r="C47" s="833"/>
      <c r="D47" s="540" t="s">
        <v>150</v>
      </c>
      <c r="E47" s="823"/>
      <c r="F47" s="823"/>
      <c r="G47" s="541"/>
      <c r="H47" s="542"/>
      <c r="I47" s="543">
        <f t="shared" si="15"/>
        <v>11.47</v>
      </c>
      <c r="J47" s="544">
        <v>60</v>
      </c>
      <c r="K47" s="544">
        <v>31.5</v>
      </c>
      <c r="L47" s="544">
        <v>30</v>
      </c>
      <c r="M47" s="544">
        <v>4</v>
      </c>
      <c r="N47" s="545">
        <f t="shared" si="0"/>
        <v>5.67E-2</v>
      </c>
      <c r="O47" s="546">
        <f t="shared" si="7"/>
        <v>4585.5379188712504</v>
      </c>
      <c r="P47" s="547">
        <f t="shared" si="8"/>
        <v>3500</v>
      </c>
      <c r="Q47" s="543">
        <f t="shared" si="1"/>
        <v>0.76326923076923103</v>
      </c>
      <c r="R47" s="548" t="s">
        <v>212</v>
      </c>
      <c r="S47" s="549">
        <v>0.125</v>
      </c>
      <c r="T47" s="550">
        <f t="shared" si="2"/>
        <v>1.4337500000000001</v>
      </c>
      <c r="U47" s="550">
        <f t="shared" si="3"/>
        <v>13.667019230769201</v>
      </c>
      <c r="V47" s="551">
        <f t="shared" si="4"/>
        <v>1.3919999999999999</v>
      </c>
      <c r="W47" s="551">
        <f t="shared" si="9"/>
        <v>2.7839999999999998</v>
      </c>
      <c r="X47" s="551">
        <f t="shared" si="10"/>
        <v>2.2271999999999998</v>
      </c>
      <c r="Y47" s="552">
        <f t="shared" si="11"/>
        <v>1.9488000000000001</v>
      </c>
      <c r="Z47" s="551">
        <f t="shared" si="5"/>
        <v>2.7839999999999998</v>
      </c>
      <c r="AA47" s="553">
        <f t="shared" si="12"/>
        <v>11.135999999999999</v>
      </c>
      <c r="AB47" s="554">
        <f t="shared" si="6"/>
        <v>24.803019230769198</v>
      </c>
      <c r="AC47" s="555">
        <f t="shared" si="13"/>
        <v>0.109086952917772</v>
      </c>
      <c r="AD47" s="556">
        <v>27.84</v>
      </c>
      <c r="AE47" s="557">
        <v>49.99</v>
      </c>
      <c r="AF47" s="558">
        <f t="shared" si="14"/>
        <v>0.44308861772354502</v>
      </c>
      <c r="AG47" s="559"/>
      <c r="AH47" s="560"/>
      <c r="AI47" s="560"/>
      <c r="AK47" s="556">
        <v>27.84</v>
      </c>
      <c r="AM47" s="419"/>
      <c r="AN47" s="419"/>
      <c r="AO47" s="419"/>
    </row>
    <row r="48" spans="1:41" s="420" customFormat="1" ht="15">
      <c r="A48" s="859"/>
      <c r="B48" s="834"/>
      <c r="C48" s="834"/>
      <c r="D48" s="561" t="s">
        <v>151</v>
      </c>
      <c r="E48" s="824"/>
      <c r="F48" s="824"/>
      <c r="G48" s="562"/>
      <c r="H48" s="563"/>
      <c r="I48" s="564">
        <f t="shared" si="15"/>
        <v>11.47</v>
      </c>
      <c r="J48" s="565">
        <v>60</v>
      </c>
      <c r="K48" s="565">
        <v>31.5</v>
      </c>
      <c r="L48" s="565">
        <v>30</v>
      </c>
      <c r="M48" s="565">
        <v>4</v>
      </c>
      <c r="N48" s="566">
        <f t="shared" si="0"/>
        <v>5.67E-2</v>
      </c>
      <c r="O48" s="567">
        <f t="shared" si="7"/>
        <v>4585.5379188712504</v>
      </c>
      <c r="P48" s="568">
        <f t="shared" si="8"/>
        <v>3500</v>
      </c>
      <c r="Q48" s="564">
        <f t="shared" si="1"/>
        <v>0.76326923076923103</v>
      </c>
      <c r="R48" s="569" t="s">
        <v>212</v>
      </c>
      <c r="S48" s="570">
        <v>0.125</v>
      </c>
      <c r="T48" s="571">
        <f t="shared" si="2"/>
        <v>1.4337500000000001</v>
      </c>
      <c r="U48" s="571">
        <f t="shared" si="3"/>
        <v>13.667019230769201</v>
      </c>
      <c r="V48" s="572">
        <f t="shared" si="4"/>
        <v>1.5315000000000001</v>
      </c>
      <c r="W48" s="572">
        <f t="shared" si="9"/>
        <v>3.0630000000000002</v>
      </c>
      <c r="X48" s="572">
        <f t="shared" si="10"/>
        <v>2.4504000000000001</v>
      </c>
      <c r="Y48" s="573">
        <f t="shared" si="11"/>
        <v>2.1440999999999999</v>
      </c>
      <c r="Z48" s="572">
        <f t="shared" si="5"/>
        <v>3.0630000000000002</v>
      </c>
      <c r="AA48" s="574">
        <f t="shared" si="12"/>
        <v>12.252000000000001</v>
      </c>
      <c r="AB48" s="575">
        <f t="shared" si="6"/>
        <v>25.919019230769202</v>
      </c>
      <c r="AC48" s="576">
        <f t="shared" si="13"/>
        <v>0.15380283281850399</v>
      </c>
      <c r="AD48" s="577">
        <v>30.63</v>
      </c>
      <c r="AE48" s="578">
        <v>54.99</v>
      </c>
      <c r="AF48" s="579">
        <f t="shared" si="14"/>
        <v>0.44298963447899598</v>
      </c>
      <c r="AG48" s="580"/>
      <c r="AH48" s="581"/>
      <c r="AI48" s="581"/>
      <c r="AK48" s="556">
        <v>30.63</v>
      </c>
      <c r="AM48" s="419"/>
      <c r="AN48" s="419"/>
      <c r="AO48" s="419"/>
    </row>
    <row r="49" spans="1:41" s="420" customFormat="1" ht="15">
      <c r="A49" s="603"/>
      <c r="B49" s="604"/>
      <c r="C49" s="604"/>
      <c r="D49" s="605"/>
      <c r="E49" s="606"/>
      <c r="F49" s="607"/>
      <c r="G49" s="607"/>
      <c r="H49" s="607"/>
      <c r="I49" s="608"/>
      <c r="J49" s="609"/>
      <c r="K49" s="609"/>
      <c r="L49" s="609"/>
      <c r="M49" s="610"/>
      <c r="N49" s="611"/>
      <c r="O49" s="612"/>
      <c r="P49" s="419"/>
      <c r="Q49" s="608"/>
      <c r="R49" s="613"/>
      <c r="S49" s="614"/>
      <c r="T49" s="615"/>
      <c r="U49" s="615"/>
      <c r="V49" s="616"/>
      <c r="W49" s="616"/>
      <c r="X49" s="616"/>
      <c r="Y49" s="617"/>
      <c r="Z49" s="616"/>
      <c r="AA49" s="618"/>
      <c r="AB49" s="619"/>
      <c r="AC49" s="620"/>
      <c r="AD49" s="621"/>
      <c r="AE49" s="621"/>
      <c r="AF49" s="622"/>
      <c r="AG49" s="623">
        <f>SUM(AG13:AG18)</f>
        <v>0</v>
      </c>
      <c r="AH49" s="624">
        <f>SUM(AH13:AH18)</f>
        <v>0</v>
      </c>
      <c r="AI49" s="624">
        <f>SUM(AI13:AI18)</f>
        <v>0</v>
      </c>
      <c r="AJ49" s="625" t="e">
        <f>1-AI49/AH49</f>
        <v>#DIV/0!</v>
      </c>
      <c r="AM49" s="419"/>
      <c r="AN49" s="419"/>
      <c r="AO49" s="419"/>
    </row>
    <row r="50" spans="1:41">
      <c r="AK50" s="419"/>
      <c r="AL50" s="419"/>
      <c r="AM50" s="419"/>
    </row>
    <row r="51" spans="1:41">
      <c r="AK51" s="419"/>
      <c r="AL51" s="419"/>
      <c r="AM51" s="419"/>
    </row>
    <row r="52" spans="1:41" ht="15.75">
      <c r="A52" s="854" t="s">
        <v>213</v>
      </c>
      <c r="B52" s="855"/>
      <c r="C52" s="855"/>
      <c r="D52" s="855"/>
      <c r="E52" s="855"/>
      <c r="AK52" s="419"/>
      <c r="AL52" s="419"/>
      <c r="AM52" s="419"/>
    </row>
    <row r="53" spans="1:41">
      <c r="A53" s="626"/>
      <c r="B53" s="626"/>
      <c r="C53" s="626"/>
      <c r="D53" s="626"/>
      <c r="E53" s="626"/>
      <c r="AK53" s="419"/>
      <c r="AL53" s="419"/>
      <c r="AM53" s="419"/>
    </row>
    <row r="54" spans="1:41">
      <c r="A54" s="838" t="s">
        <v>214</v>
      </c>
      <c r="B54" s="838" t="s">
        <v>215</v>
      </c>
      <c r="C54" s="627" t="s">
        <v>142</v>
      </c>
      <c r="D54" s="628" t="s">
        <v>216</v>
      </c>
      <c r="E54" s="628" t="str">
        <f>VLOOKUP(D54,'[30]Item Master List'!$A:$U,21,0)</f>
        <v>675716986742</v>
      </c>
      <c r="AK54" s="419"/>
      <c r="AL54" s="419"/>
      <c r="AM54" s="419"/>
    </row>
    <row r="55" spans="1:41">
      <c r="A55" s="839"/>
      <c r="B55" s="839"/>
      <c r="C55" s="627" t="s">
        <v>148</v>
      </c>
      <c r="D55" s="628" t="s">
        <v>217</v>
      </c>
      <c r="E55" s="628" t="str">
        <f>VLOOKUP(D55,'[30]Item Master List'!$A:$U,21,0)</f>
        <v>675716987688</v>
      </c>
      <c r="AK55" s="419"/>
      <c r="AL55" s="419"/>
      <c r="AM55" s="419"/>
    </row>
    <row r="56" spans="1:41">
      <c r="A56" s="839"/>
      <c r="B56" s="839"/>
      <c r="C56" s="627" t="s">
        <v>149</v>
      </c>
      <c r="D56" s="629" t="s">
        <v>218</v>
      </c>
      <c r="E56" s="628" t="str">
        <f>VLOOKUP(D56,'[30]Item Master List'!$A:$U,21,0)</f>
        <v>675716987855</v>
      </c>
      <c r="AK56" s="419"/>
      <c r="AL56" s="419"/>
      <c r="AM56" s="419"/>
    </row>
    <row r="57" spans="1:41">
      <c r="A57" s="839"/>
      <c r="B57" s="839"/>
      <c r="C57" s="627" t="s">
        <v>150</v>
      </c>
      <c r="D57" s="628" t="s">
        <v>219</v>
      </c>
      <c r="E57" s="628" t="str">
        <f>VLOOKUP(D57,'[30]Item Master List'!$A:$U,21,0)</f>
        <v>675716987886</v>
      </c>
      <c r="AK57" s="419"/>
      <c r="AL57" s="419"/>
      <c r="AM57" s="419"/>
    </row>
    <row r="58" spans="1:41">
      <c r="A58" s="839"/>
      <c r="B58" s="840"/>
      <c r="C58" s="627" t="s">
        <v>220</v>
      </c>
      <c r="D58" s="628" t="s">
        <v>221</v>
      </c>
      <c r="E58" s="628" t="str">
        <f>VLOOKUP(D58,'[30]Item Master List'!$A:$U,21,0)</f>
        <v>675716987916</v>
      </c>
      <c r="AK58" s="419"/>
      <c r="AL58" s="419"/>
      <c r="AM58" s="419"/>
    </row>
    <row r="59" spans="1:41">
      <c r="A59" s="839"/>
      <c r="B59" s="838" t="s">
        <v>222</v>
      </c>
      <c r="C59" s="627" t="s">
        <v>142</v>
      </c>
      <c r="D59" s="629" t="s">
        <v>223</v>
      </c>
      <c r="E59" s="628" t="str">
        <f>VLOOKUP(D59,'[30]Item Master List'!$A:$U,21,0)</f>
        <v>675716986780</v>
      </c>
      <c r="AK59" s="419"/>
      <c r="AL59" s="419"/>
      <c r="AM59" s="419"/>
    </row>
    <row r="60" spans="1:41">
      <c r="A60" s="839"/>
      <c r="B60" s="839"/>
      <c r="C60" s="627" t="s">
        <v>148</v>
      </c>
      <c r="D60" s="629" t="s">
        <v>224</v>
      </c>
      <c r="E60" s="628" t="str">
        <f>VLOOKUP(D60,'[30]Item Master List'!$A:$U,21,0)</f>
        <v>675716987725</v>
      </c>
      <c r="AK60" s="419"/>
      <c r="AL60" s="419"/>
      <c r="AM60" s="419"/>
    </row>
    <row r="61" spans="1:41">
      <c r="A61" s="839"/>
      <c r="B61" s="839"/>
      <c r="C61" s="627" t="s">
        <v>149</v>
      </c>
      <c r="D61" s="629" t="s">
        <v>225</v>
      </c>
      <c r="E61" s="628" t="str">
        <f>VLOOKUP(D61,'[30]Item Master List'!$A:$U,21,0)</f>
        <v>675716987923</v>
      </c>
      <c r="AK61" s="419"/>
      <c r="AL61" s="419"/>
      <c r="AM61" s="419"/>
    </row>
    <row r="62" spans="1:41">
      <c r="A62" s="839"/>
      <c r="B62" s="839"/>
      <c r="C62" s="627" t="s">
        <v>150</v>
      </c>
      <c r="D62" s="628" t="s">
        <v>226</v>
      </c>
      <c r="E62" s="628" t="str">
        <f>VLOOKUP(D62,'[30]Item Master List'!$A:$U,21,0)</f>
        <v>675716987954</v>
      </c>
      <c r="AK62" s="419"/>
      <c r="AL62" s="419"/>
      <c r="AM62" s="419"/>
    </row>
    <row r="63" spans="1:41">
      <c r="A63" s="840"/>
      <c r="B63" s="840"/>
      <c r="C63" s="627" t="s">
        <v>220</v>
      </c>
      <c r="D63" s="628" t="s">
        <v>227</v>
      </c>
      <c r="E63" s="628" t="str">
        <f>VLOOKUP(D63,'[30]Item Master List'!$A:$U,21,0)</f>
        <v>675716987992</v>
      </c>
      <c r="AK63" s="419"/>
      <c r="AL63" s="419"/>
      <c r="AM63" s="419"/>
    </row>
    <row r="64" spans="1:41">
      <c r="A64" s="626"/>
      <c r="B64" s="626"/>
      <c r="C64" s="626"/>
      <c r="D64" s="630"/>
      <c r="E64" s="631"/>
      <c r="AK64" s="419"/>
      <c r="AL64" s="419"/>
      <c r="AM64" s="419"/>
    </row>
    <row r="65" spans="1:39">
      <c r="A65" s="838" t="s">
        <v>228</v>
      </c>
      <c r="B65" s="838" t="s">
        <v>215</v>
      </c>
      <c r="C65" s="627" t="s">
        <v>142</v>
      </c>
      <c r="D65" s="628" t="s">
        <v>229</v>
      </c>
      <c r="E65" s="628" t="str">
        <f>VLOOKUP(D65,'[30]Item Master List'!$A:$U,21,0)</f>
        <v>675716986889</v>
      </c>
      <c r="AK65" s="419"/>
      <c r="AL65" s="419"/>
      <c r="AM65" s="419"/>
    </row>
    <row r="66" spans="1:39">
      <c r="A66" s="839"/>
      <c r="B66" s="839"/>
      <c r="C66" s="627" t="s">
        <v>148</v>
      </c>
      <c r="D66" s="628" t="s">
        <v>230</v>
      </c>
      <c r="E66" s="628" t="str">
        <f>VLOOKUP(D66,'[30]Item Master List'!$A:$U,21,0)</f>
        <v>675716987824</v>
      </c>
      <c r="AK66" s="419"/>
      <c r="AL66" s="419"/>
      <c r="AM66" s="419"/>
    </row>
    <row r="67" spans="1:39">
      <c r="A67" s="839"/>
      <c r="B67" s="839"/>
      <c r="C67" s="627" t="s">
        <v>149</v>
      </c>
      <c r="D67" s="629" t="s">
        <v>231</v>
      </c>
      <c r="E67" s="628" t="str">
        <f>VLOOKUP(D67,'[30]Item Master List'!$A:$U,21,0)</f>
        <v>675716988180</v>
      </c>
      <c r="AK67" s="419"/>
      <c r="AL67" s="419"/>
      <c r="AM67" s="419"/>
    </row>
    <row r="68" spans="1:39">
      <c r="A68" s="839"/>
      <c r="B68" s="839"/>
      <c r="C68" s="627" t="s">
        <v>150</v>
      </c>
      <c r="D68" s="629" t="s">
        <v>232</v>
      </c>
      <c r="E68" s="628" t="str">
        <f>VLOOKUP(D68,'[30]Item Master List'!$A:$U,21,0)</f>
        <v>675716988104</v>
      </c>
      <c r="AK68" s="419"/>
      <c r="AL68" s="419"/>
      <c r="AM68" s="419"/>
    </row>
    <row r="69" spans="1:39">
      <c r="A69" s="839"/>
      <c r="B69" s="840"/>
      <c r="C69" s="627" t="s">
        <v>220</v>
      </c>
      <c r="D69" s="629" t="s">
        <v>233</v>
      </c>
      <c r="E69" s="628" t="str">
        <f>VLOOKUP(D69,'[30]Item Master List'!$A:$U,21,0)</f>
        <v>675716988227</v>
      </c>
      <c r="AK69" s="419"/>
      <c r="AL69" s="419"/>
      <c r="AM69" s="419"/>
    </row>
    <row r="70" spans="1:39">
      <c r="A70" s="839"/>
      <c r="B70" s="838" t="s">
        <v>234</v>
      </c>
      <c r="C70" s="627" t="s">
        <v>142</v>
      </c>
      <c r="D70" s="628" t="s">
        <v>235</v>
      </c>
      <c r="E70" s="628" t="str">
        <f>VLOOKUP(D70,'[30]Item Master List'!$A:$U,21,0)</f>
        <v>675716986896</v>
      </c>
      <c r="AK70" s="419"/>
      <c r="AL70" s="419"/>
      <c r="AM70" s="419"/>
    </row>
    <row r="71" spans="1:39">
      <c r="A71" s="839"/>
      <c r="B71" s="839"/>
      <c r="C71" s="627" t="s">
        <v>148</v>
      </c>
      <c r="D71" s="628" t="s">
        <v>236</v>
      </c>
      <c r="E71" s="628" t="str">
        <f>VLOOKUP(D71,'[30]Item Master List'!$A:$U,21,0)</f>
        <v>675716987831</v>
      </c>
      <c r="AK71" s="419"/>
      <c r="AL71" s="419"/>
      <c r="AM71" s="419"/>
    </row>
    <row r="72" spans="1:39">
      <c r="A72" s="839"/>
      <c r="B72" s="839"/>
      <c r="C72" s="627" t="s">
        <v>149</v>
      </c>
      <c r="D72" s="629" t="s">
        <v>237</v>
      </c>
      <c r="E72" s="628" t="str">
        <f>VLOOKUP(D72,'[30]Item Master List'!$A:$U,21,0)</f>
        <v>675716988210</v>
      </c>
      <c r="AK72" s="419"/>
      <c r="AL72" s="419"/>
      <c r="AM72" s="419"/>
    </row>
    <row r="73" spans="1:39">
      <c r="A73" s="839"/>
      <c r="B73" s="839"/>
      <c r="C73" s="627" t="s">
        <v>150</v>
      </c>
      <c r="D73" s="629" t="s">
        <v>238</v>
      </c>
      <c r="E73" s="628" t="str">
        <f>VLOOKUP(D73,'[30]Item Master List'!$A:$U,21,0)</f>
        <v>675716988135</v>
      </c>
      <c r="AK73" s="419"/>
      <c r="AL73" s="419"/>
      <c r="AM73" s="419"/>
    </row>
    <row r="74" spans="1:39">
      <c r="A74" s="840"/>
      <c r="B74" s="840"/>
      <c r="C74" s="627" t="s">
        <v>220</v>
      </c>
      <c r="D74" s="628" t="s">
        <v>239</v>
      </c>
      <c r="E74" s="628" t="str">
        <f>VLOOKUP(D74,'[30]Item Master List'!$A:$U,21,0)</f>
        <v>675716988258</v>
      </c>
      <c r="AK74" s="419"/>
      <c r="AL74" s="419"/>
      <c r="AM74" s="419"/>
    </row>
    <row r="75" spans="1:39">
      <c r="A75" s="626"/>
      <c r="B75" s="626"/>
      <c r="C75" s="626"/>
      <c r="D75" s="630"/>
      <c r="E75" s="631"/>
      <c r="AK75" s="419"/>
      <c r="AL75" s="419"/>
      <c r="AM75" s="419"/>
    </row>
    <row r="76" spans="1:39">
      <c r="A76" s="838" t="s">
        <v>240</v>
      </c>
      <c r="B76" s="838" t="s">
        <v>234</v>
      </c>
      <c r="C76" s="627" t="s">
        <v>142</v>
      </c>
      <c r="D76" s="628" t="s">
        <v>241</v>
      </c>
      <c r="E76" s="628" t="str">
        <f>VLOOKUP(D76,'[30]Item Master List'!$A:$U,21,0)</f>
        <v>675716986827</v>
      </c>
      <c r="AK76" s="419"/>
      <c r="AL76" s="419"/>
      <c r="AM76" s="419"/>
    </row>
    <row r="77" spans="1:39">
      <c r="A77" s="839"/>
      <c r="B77" s="839"/>
      <c r="C77" s="627" t="s">
        <v>148</v>
      </c>
      <c r="D77" s="628" t="s">
        <v>242</v>
      </c>
      <c r="E77" s="628" t="str">
        <f>VLOOKUP(D77,'[30]Item Master List'!$A:$U,21,0)</f>
        <v>675716987763</v>
      </c>
      <c r="AK77" s="419"/>
      <c r="AL77" s="419"/>
      <c r="AM77" s="419"/>
    </row>
    <row r="78" spans="1:39">
      <c r="A78" s="839"/>
      <c r="B78" s="839"/>
      <c r="C78" s="627" t="s">
        <v>149</v>
      </c>
      <c r="D78" s="629" t="s">
        <v>243</v>
      </c>
      <c r="E78" s="628" t="str">
        <f>VLOOKUP(D78,'[30]Item Master List'!$A:$U,21,0)</f>
        <v>675716988005</v>
      </c>
      <c r="AK78" s="419"/>
      <c r="AL78" s="419"/>
      <c r="AM78" s="419"/>
    </row>
    <row r="79" spans="1:39">
      <c r="A79" s="839"/>
      <c r="B79" s="839"/>
      <c r="C79" s="627" t="s">
        <v>150</v>
      </c>
      <c r="D79" s="628" t="s">
        <v>244</v>
      </c>
      <c r="E79" s="628" t="str">
        <f>VLOOKUP(D79,'[30]Item Master List'!$A:$U,21,0)</f>
        <v>675716988012</v>
      </c>
      <c r="AK79" s="419"/>
      <c r="AL79" s="419"/>
      <c r="AM79" s="419"/>
    </row>
    <row r="80" spans="1:39">
      <c r="A80" s="839"/>
      <c r="B80" s="840"/>
      <c r="C80" s="627" t="s">
        <v>220</v>
      </c>
      <c r="D80" s="628" t="s">
        <v>245</v>
      </c>
      <c r="E80" s="628" t="str">
        <f>VLOOKUP(D80,'[30]Item Master List'!$A:$U,21,0)</f>
        <v>675716988098</v>
      </c>
      <c r="AK80" s="419"/>
      <c r="AL80" s="419"/>
      <c r="AM80" s="419"/>
    </row>
    <row r="81" spans="1:39">
      <c r="A81" s="839"/>
      <c r="B81" s="838" t="s">
        <v>215</v>
      </c>
      <c r="C81" s="627" t="s">
        <v>142</v>
      </c>
      <c r="D81" s="628" t="s">
        <v>246</v>
      </c>
      <c r="E81" s="628" t="str">
        <f>VLOOKUP(D81,'[30]Item Master List'!$A:$U,21,0)</f>
        <v>675716986834</v>
      </c>
      <c r="AK81" s="419"/>
      <c r="AL81" s="419"/>
      <c r="AM81" s="419"/>
    </row>
    <row r="82" spans="1:39">
      <c r="A82" s="839"/>
      <c r="B82" s="839"/>
      <c r="C82" s="627" t="s">
        <v>148</v>
      </c>
      <c r="D82" s="628" t="s">
        <v>247</v>
      </c>
      <c r="E82" s="628" t="str">
        <f>VLOOKUP(D82,'[30]Item Master List'!$A:$U,21,0)</f>
        <v>675716987770</v>
      </c>
      <c r="AK82" s="419"/>
      <c r="AL82" s="419"/>
      <c r="AM82" s="419"/>
    </row>
    <row r="83" spans="1:39">
      <c r="A83" s="839"/>
      <c r="B83" s="839"/>
      <c r="C83" s="627" t="s">
        <v>149</v>
      </c>
      <c r="D83" s="629" t="s">
        <v>248</v>
      </c>
      <c r="E83" s="628" t="str">
        <f>VLOOKUP(D83,'[30]Item Master List'!$A:$U,21,0)</f>
        <v>675716988029</v>
      </c>
      <c r="AK83" s="419"/>
      <c r="AL83" s="419"/>
      <c r="AM83" s="419"/>
    </row>
    <row r="84" spans="1:39">
      <c r="A84" s="839"/>
      <c r="B84" s="839"/>
      <c r="C84" s="627" t="s">
        <v>150</v>
      </c>
      <c r="D84" s="628" t="s">
        <v>249</v>
      </c>
      <c r="E84" s="628" t="str">
        <f>VLOOKUP(D84,'[30]Item Master List'!$A:$U,21,0)</f>
        <v>675716994204</v>
      </c>
      <c r="AK84" s="419"/>
      <c r="AL84" s="419"/>
      <c r="AM84" s="419"/>
    </row>
    <row r="85" spans="1:39">
      <c r="A85" s="839"/>
      <c r="B85" s="840"/>
      <c r="C85" s="627" t="s">
        <v>220</v>
      </c>
      <c r="D85" s="629" t="s">
        <v>250</v>
      </c>
      <c r="E85" s="628" t="str">
        <f>VLOOKUP(D85,'[30]Item Master List'!$A:$U,21,0)</f>
        <v>675716988128</v>
      </c>
      <c r="AK85" s="419"/>
      <c r="AL85" s="419"/>
      <c r="AM85" s="419"/>
    </row>
    <row r="86" spans="1:39">
      <c r="A86" s="839"/>
      <c r="B86" s="838" t="s">
        <v>251</v>
      </c>
      <c r="C86" s="627" t="s">
        <v>142</v>
      </c>
      <c r="D86" s="628" t="s">
        <v>252</v>
      </c>
      <c r="E86" s="628" t="str">
        <f>VLOOKUP(D86,'[30]Item Master List'!$A:$U,21,0)</f>
        <v>675716986858</v>
      </c>
      <c r="AK86" s="419"/>
      <c r="AL86" s="419"/>
      <c r="AM86" s="419"/>
    </row>
    <row r="87" spans="1:39">
      <c r="A87" s="839"/>
      <c r="B87" s="839"/>
      <c r="C87" s="627" t="s">
        <v>148</v>
      </c>
      <c r="D87" s="628" t="s">
        <v>253</v>
      </c>
      <c r="E87" s="628" t="str">
        <f>VLOOKUP(D87,'[30]Item Master List'!$A:$U,21,0)</f>
        <v>675716987787</v>
      </c>
      <c r="AK87" s="419"/>
      <c r="AL87" s="419"/>
      <c r="AM87" s="419"/>
    </row>
    <row r="88" spans="1:39">
      <c r="A88" s="839"/>
      <c r="B88" s="839"/>
      <c r="C88" s="627" t="s">
        <v>149</v>
      </c>
      <c r="D88" s="629" t="s">
        <v>254</v>
      </c>
      <c r="E88" s="628" t="str">
        <f>VLOOKUP(D88,'[30]Item Master List'!$A:$U,21,0)</f>
        <v>675716988111</v>
      </c>
      <c r="AK88" s="419"/>
      <c r="AL88" s="419"/>
      <c r="AM88" s="419"/>
    </row>
    <row r="89" spans="1:39">
      <c r="A89" s="839"/>
      <c r="B89" s="839"/>
      <c r="C89" s="627" t="s">
        <v>150</v>
      </c>
      <c r="D89" s="629" t="s">
        <v>255</v>
      </c>
      <c r="E89" s="628" t="str">
        <f>VLOOKUP(D89,'[30]Item Master List'!$A:$U,21,0)</f>
        <v>675716988043</v>
      </c>
      <c r="AK89" s="419"/>
      <c r="AL89" s="419"/>
      <c r="AM89" s="419"/>
    </row>
    <row r="90" spans="1:39">
      <c r="A90" s="840"/>
      <c r="B90" s="840"/>
      <c r="C90" s="627" t="s">
        <v>220</v>
      </c>
      <c r="D90" s="629" t="s">
        <v>256</v>
      </c>
      <c r="E90" s="628" t="str">
        <f>VLOOKUP(D90,'[30]Item Master List'!$A:$U,21,0)</f>
        <v>675716988159</v>
      </c>
      <c r="AK90" s="419"/>
      <c r="AL90" s="419"/>
      <c r="AM90" s="419"/>
    </row>
    <row r="91" spans="1:39">
      <c r="A91" s="626"/>
      <c r="B91" s="626"/>
      <c r="C91" s="626"/>
      <c r="D91" s="630"/>
      <c r="E91" s="631"/>
      <c r="AK91" s="419"/>
      <c r="AL91" s="419"/>
      <c r="AM91" s="419"/>
    </row>
    <row r="92" spans="1:39">
      <c r="A92" s="850" t="s">
        <v>257</v>
      </c>
      <c r="B92" s="850" t="s">
        <v>258</v>
      </c>
      <c r="C92" s="627" t="s">
        <v>142</v>
      </c>
      <c r="D92" s="629" t="s">
        <v>259</v>
      </c>
      <c r="E92" s="632" t="str">
        <f>VLOOKUP(D92,'[30]Item Master List'!$A:$U,21,0)</f>
        <v>086569291707</v>
      </c>
      <c r="AK92" s="419"/>
      <c r="AL92" s="419"/>
      <c r="AM92" s="419"/>
    </row>
    <row r="93" spans="1:39">
      <c r="A93" s="850"/>
      <c r="B93" s="850"/>
      <c r="C93" s="627" t="s">
        <v>148</v>
      </c>
      <c r="D93" s="629" t="s">
        <v>260</v>
      </c>
      <c r="E93" s="632" t="s">
        <v>261</v>
      </c>
      <c r="AK93" s="419"/>
      <c r="AL93" s="419"/>
      <c r="AM93" s="419"/>
    </row>
    <row r="94" spans="1:39">
      <c r="A94" s="850"/>
      <c r="B94" s="850"/>
      <c r="C94" s="627" t="s">
        <v>149</v>
      </c>
      <c r="D94" s="629" t="s">
        <v>262</v>
      </c>
      <c r="E94" s="632" t="str">
        <f>VLOOKUP(D94,'[30]Item Master List'!$A:$U,21,0)</f>
        <v>086569292742</v>
      </c>
      <c r="AK94" s="419"/>
      <c r="AL94" s="419"/>
      <c r="AM94" s="419"/>
    </row>
    <row r="95" spans="1:39">
      <c r="A95" s="850"/>
      <c r="B95" s="850"/>
      <c r="C95" s="627" t="s">
        <v>150</v>
      </c>
      <c r="D95" s="629" t="s">
        <v>263</v>
      </c>
      <c r="E95" s="632" t="str">
        <f>VLOOKUP(D95,'[30]Item Master List'!$A:$U,21,0)</f>
        <v>086569292759</v>
      </c>
      <c r="AK95" s="419"/>
      <c r="AL95" s="419"/>
      <c r="AM95" s="419"/>
    </row>
    <row r="96" spans="1:39">
      <c r="A96" s="850"/>
      <c r="B96" s="850"/>
      <c r="C96" s="627" t="s">
        <v>220</v>
      </c>
      <c r="D96" s="629" t="s">
        <v>264</v>
      </c>
      <c r="E96" s="632" t="s">
        <v>265</v>
      </c>
      <c r="AK96" s="419"/>
      <c r="AL96" s="419"/>
      <c r="AM96" s="419"/>
    </row>
    <row r="97" spans="1:39">
      <c r="A97" s="850"/>
      <c r="B97" s="850" t="s">
        <v>266</v>
      </c>
      <c r="C97" s="627" t="s">
        <v>142</v>
      </c>
      <c r="D97" s="629" t="s">
        <v>267</v>
      </c>
      <c r="E97" s="632" t="str">
        <f>VLOOKUP(D97,'[30]Item Master List'!$A:$U,21,0)</f>
        <v>086569292766</v>
      </c>
      <c r="AK97" s="419"/>
      <c r="AL97" s="419"/>
      <c r="AM97" s="419"/>
    </row>
    <row r="98" spans="1:39">
      <c r="A98" s="850"/>
      <c r="B98" s="850"/>
      <c r="C98" s="627" t="s">
        <v>148</v>
      </c>
      <c r="D98" s="629" t="s">
        <v>268</v>
      </c>
      <c r="E98" s="632" t="s">
        <v>269</v>
      </c>
      <c r="AK98" s="419"/>
      <c r="AL98" s="419"/>
      <c r="AM98" s="419"/>
    </row>
    <row r="99" spans="1:39">
      <c r="A99" s="850"/>
      <c r="B99" s="850"/>
      <c r="C99" s="627" t="s">
        <v>149</v>
      </c>
      <c r="D99" s="629" t="s">
        <v>270</v>
      </c>
      <c r="E99" s="632" t="str">
        <f>VLOOKUP(D99,'[30]Item Master List'!$A:$U,21,0)</f>
        <v>086569292773</v>
      </c>
    </row>
    <row r="100" spans="1:39">
      <c r="A100" s="850"/>
      <c r="B100" s="850"/>
      <c r="C100" s="627" t="s">
        <v>150</v>
      </c>
      <c r="D100" s="628" t="s">
        <v>271</v>
      </c>
      <c r="E100" s="632" t="str">
        <f>VLOOKUP(D100,'[30]Item Master List'!$A:$U,21,0)</f>
        <v>086569292780</v>
      </c>
    </row>
    <row r="101" spans="1:39">
      <c r="A101" s="850"/>
      <c r="B101" s="850"/>
      <c r="C101" s="627" t="s">
        <v>220</v>
      </c>
      <c r="D101" s="629" t="s">
        <v>272</v>
      </c>
      <c r="E101" s="632" t="s">
        <v>273</v>
      </c>
    </row>
    <row r="102" spans="1:39">
      <c r="A102" s="850"/>
      <c r="B102" s="850" t="s">
        <v>274</v>
      </c>
      <c r="C102" s="627" t="s">
        <v>142</v>
      </c>
      <c r="D102" s="628" t="s">
        <v>275</v>
      </c>
      <c r="E102" s="632" t="str">
        <f>VLOOKUP(D102,'[30]Item Master List'!$A:$U,21,0)</f>
        <v>086569292797</v>
      </c>
    </row>
    <row r="103" spans="1:39">
      <c r="A103" s="850"/>
      <c r="B103" s="850"/>
      <c r="C103" s="627" t="s">
        <v>148</v>
      </c>
      <c r="D103" s="629" t="s">
        <v>276</v>
      </c>
      <c r="E103" s="632" t="s">
        <v>277</v>
      </c>
    </row>
    <row r="104" spans="1:39">
      <c r="A104" s="850"/>
      <c r="B104" s="850"/>
      <c r="C104" s="627" t="s">
        <v>149</v>
      </c>
      <c r="D104" s="629" t="s">
        <v>278</v>
      </c>
      <c r="E104" s="632" t="str">
        <f>VLOOKUP(D104,'[30]Item Master List'!$A:$U,21,0)</f>
        <v>086569292803</v>
      </c>
    </row>
    <row r="105" spans="1:39">
      <c r="A105" s="850"/>
      <c r="B105" s="850"/>
      <c r="C105" s="627" t="s">
        <v>150</v>
      </c>
      <c r="D105" s="628" t="s">
        <v>279</v>
      </c>
      <c r="E105" s="632" t="str">
        <f>VLOOKUP(D105,'[30]Item Master List'!$A:$U,21,0)</f>
        <v>086569292810</v>
      </c>
    </row>
    <row r="106" spans="1:39">
      <c r="A106" s="850"/>
      <c r="B106" s="850"/>
      <c r="C106" s="627" t="s">
        <v>220</v>
      </c>
      <c r="D106" s="629" t="s">
        <v>280</v>
      </c>
      <c r="E106" s="632" t="s">
        <v>281</v>
      </c>
    </row>
    <row r="107" spans="1:39">
      <c r="A107" s="626"/>
      <c r="B107" s="626"/>
      <c r="C107" s="626"/>
      <c r="D107" s="630"/>
      <c r="E107" s="631"/>
    </row>
    <row r="108" spans="1:39">
      <c r="A108" s="838" t="s">
        <v>282</v>
      </c>
      <c r="B108" s="838" t="s">
        <v>222</v>
      </c>
      <c r="C108" s="627" t="s">
        <v>142</v>
      </c>
      <c r="D108" s="628" t="s">
        <v>283</v>
      </c>
      <c r="E108" s="628" t="str">
        <f>VLOOKUP(D108,'[30]Item Master List'!$A:$U,21,0)</f>
        <v>086569047397</v>
      </c>
    </row>
    <row r="109" spans="1:39">
      <c r="A109" s="839"/>
      <c r="B109" s="839"/>
      <c r="C109" s="627" t="s">
        <v>148</v>
      </c>
      <c r="D109" s="628" t="s">
        <v>284</v>
      </c>
      <c r="E109" s="628" t="str">
        <f>VLOOKUP(D109,'[30]Item Master List'!$A:$U,21,0)</f>
        <v>086569047489</v>
      </c>
    </row>
    <row r="110" spans="1:39">
      <c r="A110" s="839"/>
      <c r="B110" s="839"/>
      <c r="C110" s="627" t="s">
        <v>149</v>
      </c>
      <c r="D110" s="629" t="s">
        <v>285</v>
      </c>
      <c r="E110" s="628" t="str">
        <f>VLOOKUP(D110,'[30]Item Master List'!$A:$U,21,0)</f>
        <v>086569047540</v>
      </c>
    </row>
    <row r="111" spans="1:39">
      <c r="A111" s="839"/>
      <c r="B111" s="839"/>
      <c r="C111" s="627" t="s">
        <v>150</v>
      </c>
      <c r="D111" s="628" t="s">
        <v>286</v>
      </c>
      <c r="E111" s="628" t="str">
        <f>VLOOKUP(D111,'[30]Item Master List'!$A:$U,21,0)</f>
        <v>086569047595</v>
      </c>
    </row>
    <row r="112" spans="1:39">
      <c r="A112" s="839"/>
      <c r="B112" s="840"/>
      <c r="C112" s="627" t="s">
        <v>220</v>
      </c>
      <c r="D112" s="628" t="s">
        <v>287</v>
      </c>
      <c r="E112" s="628" t="str">
        <f>VLOOKUP(D112,'[30]Item Master List'!$A:$U,21,0)</f>
        <v>086569047663</v>
      </c>
    </row>
    <row r="113" spans="1:5">
      <c r="A113" s="839"/>
      <c r="B113" s="841" t="s">
        <v>215</v>
      </c>
      <c r="C113" s="633" t="s">
        <v>142</v>
      </c>
      <c r="D113" s="628" t="s">
        <v>288</v>
      </c>
      <c r="E113" s="628" t="str">
        <f>VLOOKUP(D113,'[30]Item Master List'!$A:$U,21,0)</f>
        <v>675716986940</v>
      </c>
    </row>
    <row r="114" spans="1:5">
      <c r="A114" s="839"/>
      <c r="B114" s="842"/>
      <c r="C114" s="633" t="s">
        <v>148</v>
      </c>
      <c r="D114" s="629" t="s">
        <v>289</v>
      </c>
      <c r="E114" s="628" t="str">
        <f>VLOOKUP(D114,'[30]Item Master List'!$A:$U,21,0)</f>
        <v>675716987879</v>
      </c>
    </row>
    <row r="115" spans="1:5">
      <c r="A115" s="839"/>
      <c r="B115" s="842"/>
      <c r="C115" s="633" t="s">
        <v>149</v>
      </c>
      <c r="D115" s="629" t="s">
        <v>290</v>
      </c>
      <c r="E115" s="628" t="str">
        <f>VLOOKUP(D115,'[30]Item Master List'!$A:$U,21,0)</f>
        <v>675716988272</v>
      </c>
    </row>
    <row r="116" spans="1:5">
      <c r="A116" s="839"/>
      <c r="B116" s="842"/>
      <c r="C116" s="633" t="s">
        <v>150</v>
      </c>
      <c r="D116" s="629" t="s">
        <v>291</v>
      </c>
      <c r="E116" s="628" t="str">
        <f>VLOOKUP(D116,'[30]Item Master List'!$A:$U,21,0)</f>
        <v>675716988203</v>
      </c>
    </row>
    <row r="117" spans="1:5">
      <c r="A117" s="839"/>
      <c r="B117" s="843"/>
      <c r="C117" s="633" t="s">
        <v>151</v>
      </c>
      <c r="D117" s="628" t="s">
        <v>292</v>
      </c>
      <c r="E117" s="628" t="str">
        <f>VLOOKUP(D117,'[30]Item Master List'!$A:$U,21,0)</f>
        <v>675716988302</v>
      </c>
    </row>
    <row r="118" spans="1:5">
      <c r="A118" s="839"/>
      <c r="B118" s="841" t="s">
        <v>293</v>
      </c>
      <c r="C118" s="633" t="s">
        <v>142</v>
      </c>
      <c r="D118" s="629" t="s">
        <v>294</v>
      </c>
      <c r="E118" s="628" t="str">
        <f>VLOOKUP(D118,'[30]Item Master List'!$A:$U,21,0)</f>
        <v>675716986964</v>
      </c>
    </row>
    <row r="119" spans="1:5">
      <c r="A119" s="839"/>
      <c r="B119" s="842"/>
      <c r="C119" s="633" t="s">
        <v>148</v>
      </c>
      <c r="D119" s="628" t="s">
        <v>295</v>
      </c>
      <c r="E119" s="628" t="str">
        <f>VLOOKUP(D119,'[30]Item Master List'!$A:$U,21,0)</f>
        <v>675716987909</v>
      </c>
    </row>
    <row r="120" spans="1:5">
      <c r="A120" s="839"/>
      <c r="B120" s="842"/>
      <c r="C120" s="633" t="s">
        <v>149</v>
      </c>
      <c r="D120" s="629" t="s">
        <v>296</v>
      </c>
      <c r="E120" s="628" t="str">
        <f>VLOOKUP(D120,'[30]Item Master List'!$A:$U,21,0)</f>
        <v>675716988296</v>
      </c>
    </row>
    <row r="121" spans="1:5">
      <c r="A121" s="839"/>
      <c r="B121" s="842"/>
      <c r="C121" s="633" t="s">
        <v>150</v>
      </c>
      <c r="D121" s="628" t="s">
        <v>297</v>
      </c>
      <c r="E121" s="628" t="str">
        <f>VLOOKUP(D121,'[30]Item Master List'!$A:$U,21,0)</f>
        <v>675716988234</v>
      </c>
    </row>
    <row r="122" spans="1:5">
      <c r="A122" s="839"/>
      <c r="B122" s="843"/>
      <c r="C122" s="633" t="s">
        <v>151</v>
      </c>
      <c r="D122" s="629" t="s">
        <v>298</v>
      </c>
      <c r="E122" s="628" t="str">
        <f>VLOOKUP(D122,'[30]Item Master List'!$A:$U,21,0)</f>
        <v>675716988326</v>
      </c>
    </row>
    <row r="123" spans="1:5">
      <c r="A123" s="839"/>
      <c r="B123" s="841" t="s">
        <v>234</v>
      </c>
      <c r="C123" s="633" t="s">
        <v>142</v>
      </c>
      <c r="D123" s="628" t="s">
        <v>299</v>
      </c>
      <c r="E123" s="628" t="str">
        <f>VLOOKUP(D123,'[30]Item Master List'!$A:$U,21,0)</f>
        <v>675716986988</v>
      </c>
    </row>
    <row r="124" spans="1:5">
      <c r="A124" s="839"/>
      <c r="B124" s="842"/>
      <c r="C124" s="633" t="s">
        <v>148</v>
      </c>
      <c r="D124" s="629" t="s">
        <v>300</v>
      </c>
      <c r="E124" s="628" t="str">
        <f>VLOOKUP(D124,'[30]Item Master List'!$A:$U,21,0)</f>
        <v>675716987947</v>
      </c>
    </row>
    <row r="125" spans="1:5">
      <c r="A125" s="839"/>
      <c r="B125" s="842"/>
      <c r="C125" s="633" t="s">
        <v>149</v>
      </c>
      <c r="D125" s="629" t="s">
        <v>301</v>
      </c>
      <c r="E125" s="628" t="str">
        <f>VLOOKUP(D125,'[30]Item Master List'!$A:$U,21,0)</f>
        <v>675716988319</v>
      </c>
    </row>
    <row r="126" spans="1:5">
      <c r="A126" s="839"/>
      <c r="B126" s="842"/>
      <c r="C126" s="633" t="s">
        <v>150</v>
      </c>
      <c r="D126" s="629" t="s">
        <v>302</v>
      </c>
      <c r="E126" s="628" t="str">
        <f>VLOOKUP(D126,'[30]Item Master List'!$A:$U,21,0)</f>
        <v>675716988265</v>
      </c>
    </row>
    <row r="127" spans="1:5">
      <c r="A127" s="840"/>
      <c r="B127" s="843"/>
      <c r="C127" s="633" t="s">
        <v>151</v>
      </c>
      <c r="D127" s="628" t="s">
        <v>303</v>
      </c>
      <c r="E127" s="628" t="str">
        <f>VLOOKUP(D127,'[30]Item Master List'!$A:$U,21,0)</f>
        <v>675716988333</v>
      </c>
    </row>
    <row r="128" spans="1:5">
      <c r="A128" s="626"/>
      <c r="B128" s="626"/>
      <c r="C128" s="626"/>
      <c r="D128" s="630"/>
      <c r="E128" s="631"/>
    </row>
    <row r="129" spans="1:5">
      <c r="A129" s="835" t="s">
        <v>304</v>
      </c>
      <c r="B129" s="835" t="s">
        <v>305</v>
      </c>
      <c r="C129" s="634" t="s">
        <v>306</v>
      </c>
      <c r="D129" s="635" t="s">
        <v>307</v>
      </c>
      <c r="E129" s="636" t="s">
        <v>308</v>
      </c>
    </row>
    <row r="130" spans="1:5">
      <c r="A130" s="836"/>
      <c r="B130" s="836"/>
      <c r="C130" s="634" t="s">
        <v>309</v>
      </c>
      <c r="D130" s="635" t="s">
        <v>310</v>
      </c>
      <c r="E130" s="636" t="s">
        <v>311</v>
      </c>
    </row>
    <row r="131" spans="1:5">
      <c r="A131" s="836"/>
      <c r="B131" s="836"/>
      <c r="C131" s="634" t="s">
        <v>148</v>
      </c>
      <c r="D131" s="635" t="s">
        <v>312</v>
      </c>
      <c r="E131" s="636" t="s">
        <v>313</v>
      </c>
    </row>
    <row r="132" spans="1:5">
      <c r="A132" s="836"/>
      <c r="B132" s="836"/>
      <c r="C132" s="634" t="s">
        <v>149</v>
      </c>
      <c r="D132" s="635" t="s">
        <v>314</v>
      </c>
      <c r="E132" s="636" t="s">
        <v>315</v>
      </c>
    </row>
    <row r="133" spans="1:5">
      <c r="A133" s="837"/>
      <c r="B133" s="837"/>
      <c r="C133" s="634" t="s">
        <v>150</v>
      </c>
      <c r="D133" s="635" t="s">
        <v>316</v>
      </c>
      <c r="E133" s="636" t="s">
        <v>317</v>
      </c>
    </row>
    <row r="134" spans="1:5">
      <c r="A134" s="626"/>
      <c r="B134" s="626"/>
      <c r="C134" s="626"/>
      <c r="D134" s="630"/>
      <c r="E134" s="631"/>
    </row>
    <row r="135" spans="1:5">
      <c r="A135" s="835" t="s">
        <v>318</v>
      </c>
      <c r="B135" s="835" t="s">
        <v>319</v>
      </c>
      <c r="C135" s="634" t="s">
        <v>306</v>
      </c>
      <c r="D135" s="635" t="s">
        <v>320</v>
      </c>
      <c r="E135" s="636" t="s">
        <v>321</v>
      </c>
    </row>
    <row r="136" spans="1:5">
      <c r="A136" s="836"/>
      <c r="B136" s="836"/>
      <c r="C136" s="634" t="s">
        <v>309</v>
      </c>
      <c r="D136" s="635" t="s">
        <v>322</v>
      </c>
      <c r="E136" s="636" t="s">
        <v>323</v>
      </c>
    </row>
    <row r="137" spans="1:5">
      <c r="A137" s="836"/>
      <c r="B137" s="836"/>
      <c r="C137" s="634" t="s">
        <v>148</v>
      </c>
      <c r="D137" s="635" t="s">
        <v>324</v>
      </c>
      <c r="E137" s="636" t="s">
        <v>325</v>
      </c>
    </row>
    <row r="138" spans="1:5">
      <c r="A138" s="836"/>
      <c r="B138" s="836"/>
      <c r="C138" s="634" t="s">
        <v>149</v>
      </c>
      <c r="D138" s="635" t="s">
        <v>326</v>
      </c>
      <c r="E138" s="636" t="s">
        <v>327</v>
      </c>
    </row>
    <row r="139" spans="1:5">
      <c r="A139" s="837"/>
      <c r="B139" s="837"/>
      <c r="C139" s="634" t="s">
        <v>150</v>
      </c>
      <c r="D139" s="635" t="s">
        <v>328</v>
      </c>
      <c r="E139" s="636" t="s">
        <v>329</v>
      </c>
    </row>
    <row r="140" spans="1:5">
      <c r="A140" s="626"/>
      <c r="B140" s="626"/>
      <c r="C140" s="626"/>
      <c r="D140" s="630"/>
      <c r="E140" s="631"/>
    </row>
    <row r="141" spans="1:5">
      <c r="A141" s="835" t="s">
        <v>330</v>
      </c>
      <c r="B141" s="835" t="s">
        <v>234</v>
      </c>
      <c r="C141" s="634" t="s">
        <v>306</v>
      </c>
      <c r="D141" s="635" t="s">
        <v>331</v>
      </c>
      <c r="E141" s="636" t="s">
        <v>332</v>
      </c>
    </row>
    <row r="142" spans="1:5">
      <c r="A142" s="836"/>
      <c r="B142" s="836"/>
      <c r="C142" s="634" t="s">
        <v>309</v>
      </c>
      <c r="D142" s="635" t="s">
        <v>333</v>
      </c>
      <c r="E142" s="636" t="s">
        <v>334</v>
      </c>
    </row>
    <row r="143" spans="1:5">
      <c r="A143" s="836"/>
      <c r="B143" s="836"/>
      <c r="C143" s="634" t="s">
        <v>148</v>
      </c>
      <c r="D143" s="635" t="s">
        <v>335</v>
      </c>
      <c r="E143" s="636" t="s">
        <v>336</v>
      </c>
    </row>
    <row r="144" spans="1:5">
      <c r="A144" s="836"/>
      <c r="B144" s="836"/>
      <c r="C144" s="634" t="s">
        <v>149</v>
      </c>
      <c r="D144" s="635" t="s">
        <v>337</v>
      </c>
      <c r="E144" s="636" t="s">
        <v>338</v>
      </c>
    </row>
    <row r="145" spans="1:5">
      <c r="A145" s="837"/>
      <c r="B145" s="837"/>
      <c r="C145" s="634" t="s">
        <v>150</v>
      </c>
      <c r="D145" s="635" t="s">
        <v>339</v>
      </c>
      <c r="E145" s="636" t="s">
        <v>340</v>
      </c>
    </row>
    <row r="146" spans="1:5">
      <c r="A146" s="626"/>
      <c r="B146" s="626"/>
      <c r="C146" s="626"/>
      <c r="D146" s="630"/>
      <c r="E146" s="631"/>
    </row>
    <row r="147" spans="1:5">
      <c r="A147" s="835" t="s">
        <v>341</v>
      </c>
      <c r="B147" s="835" t="s">
        <v>342</v>
      </c>
      <c r="C147" s="634" t="s">
        <v>306</v>
      </c>
      <c r="D147" s="635" t="s">
        <v>343</v>
      </c>
      <c r="E147" s="636" t="s">
        <v>344</v>
      </c>
    </row>
    <row r="148" spans="1:5">
      <c r="A148" s="836"/>
      <c r="B148" s="836"/>
      <c r="C148" s="634" t="s">
        <v>309</v>
      </c>
      <c r="D148" s="635" t="s">
        <v>345</v>
      </c>
      <c r="E148" s="636" t="s">
        <v>346</v>
      </c>
    </row>
    <row r="149" spans="1:5">
      <c r="A149" s="836"/>
      <c r="B149" s="836"/>
      <c r="C149" s="634" t="s">
        <v>148</v>
      </c>
      <c r="D149" s="635" t="s">
        <v>347</v>
      </c>
      <c r="E149" s="636" t="s">
        <v>348</v>
      </c>
    </row>
    <row r="150" spans="1:5">
      <c r="A150" s="836"/>
      <c r="B150" s="836"/>
      <c r="C150" s="634" t="s">
        <v>149</v>
      </c>
      <c r="D150" s="635" t="s">
        <v>349</v>
      </c>
      <c r="E150" s="636" t="s">
        <v>350</v>
      </c>
    </row>
    <row r="151" spans="1:5">
      <c r="A151" s="837"/>
      <c r="B151" s="837"/>
      <c r="C151" s="634" t="s">
        <v>150</v>
      </c>
      <c r="D151" s="635" t="s">
        <v>351</v>
      </c>
      <c r="E151" s="636" t="s">
        <v>352</v>
      </c>
    </row>
    <row r="152" spans="1:5">
      <c r="A152" s="626"/>
      <c r="B152" s="626"/>
      <c r="C152" s="626"/>
      <c r="D152" s="630"/>
      <c r="E152" s="631"/>
    </row>
    <row r="153" spans="1:5">
      <c r="A153" s="835" t="s">
        <v>353</v>
      </c>
      <c r="B153" s="835" t="s">
        <v>354</v>
      </c>
      <c r="C153" s="634" t="s">
        <v>306</v>
      </c>
      <c r="D153" s="635" t="s">
        <v>355</v>
      </c>
      <c r="E153" s="636" t="s">
        <v>356</v>
      </c>
    </row>
    <row r="154" spans="1:5">
      <c r="A154" s="836"/>
      <c r="B154" s="836"/>
      <c r="C154" s="634" t="s">
        <v>309</v>
      </c>
      <c r="D154" s="635" t="s">
        <v>357</v>
      </c>
      <c r="E154" s="636" t="s">
        <v>358</v>
      </c>
    </row>
    <row r="155" spans="1:5">
      <c r="A155" s="836"/>
      <c r="B155" s="836"/>
      <c r="C155" s="634" t="s">
        <v>148</v>
      </c>
      <c r="D155" s="635" t="s">
        <v>359</v>
      </c>
      <c r="E155" s="636" t="s">
        <v>360</v>
      </c>
    </row>
    <row r="156" spans="1:5">
      <c r="A156" s="836"/>
      <c r="B156" s="836"/>
      <c r="C156" s="634" t="s">
        <v>149</v>
      </c>
      <c r="D156" s="635" t="s">
        <v>361</v>
      </c>
      <c r="E156" s="636" t="s">
        <v>362</v>
      </c>
    </row>
    <row r="157" spans="1:5">
      <c r="A157" s="837"/>
      <c r="B157" s="837"/>
      <c r="C157" s="634" t="s">
        <v>150</v>
      </c>
      <c r="D157" s="635" t="s">
        <v>363</v>
      </c>
      <c r="E157" s="636" t="s">
        <v>364</v>
      </c>
    </row>
    <row r="158" spans="1:5">
      <c r="A158" s="626"/>
      <c r="B158" s="626"/>
      <c r="C158" s="626"/>
      <c r="D158" s="630"/>
      <c r="E158" s="631"/>
    </row>
    <row r="159" spans="1:5">
      <c r="A159" s="835" t="s">
        <v>365</v>
      </c>
      <c r="B159" s="835" t="s">
        <v>305</v>
      </c>
      <c r="C159" s="637" t="s">
        <v>306</v>
      </c>
      <c r="D159" s="638" t="s">
        <v>366</v>
      </c>
      <c r="E159" s="638" t="s">
        <v>367</v>
      </c>
    </row>
    <row r="160" spans="1:5">
      <c r="A160" s="836"/>
      <c r="B160" s="836"/>
      <c r="C160" s="637" t="s">
        <v>309</v>
      </c>
      <c r="D160" s="638" t="s">
        <v>368</v>
      </c>
      <c r="E160" s="638" t="s">
        <v>369</v>
      </c>
    </row>
    <row r="161" spans="1:5">
      <c r="A161" s="836"/>
      <c r="B161" s="836"/>
      <c r="C161" s="637" t="s">
        <v>148</v>
      </c>
      <c r="D161" s="638" t="s">
        <v>370</v>
      </c>
      <c r="E161" s="638" t="s">
        <v>371</v>
      </c>
    </row>
    <row r="162" spans="1:5">
      <c r="A162" s="836"/>
      <c r="B162" s="836"/>
      <c r="C162" s="637" t="s">
        <v>149</v>
      </c>
      <c r="D162" s="638" t="s">
        <v>372</v>
      </c>
      <c r="E162" s="638" t="s">
        <v>373</v>
      </c>
    </row>
    <row r="163" spans="1:5">
      <c r="A163" s="837"/>
      <c r="B163" s="837"/>
      <c r="C163" s="637" t="s">
        <v>150</v>
      </c>
      <c r="D163" s="638" t="s">
        <v>374</v>
      </c>
      <c r="E163" s="638" t="s">
        <v>375</v>
      </c>
    </row>
    <row r="164" spans="1:5">
      <c r="A164" s="626"/>
      <c r="B164" s="626"/>
      <c r="C164" s="626"/>
      <c r="D164" s="630"/>
      <c r="E164" s="631"/>
    </row>
    <row r="165" spans="1:5">
      <c r="A165" s="835" t="s">
        <v>376</v>
      </c>
      <c r="B165" s="835" t="s">
        <v>305</v>
      </c>
      <c r="C165" s="637" t="s">
        <v>306</v>
      </c>
      <c r="D165" s="638" t="s">
        <v>377</v>
      </c>
      <c r="E165" s="638" t="s">
        <v>378</v>
      </c>
    </row>
    <row r="166" spans="1:5">
      <c r="A166" s="836"/>
      <c r="B166" s="836"/>
      <c r="C166" s="637" t="s">
        <v>309</v>
      </c>
      <c r="D166" s="638" t="s">
        <v>379</v>
      </c>
      <c r="E166" s="638" t="s">
        <v>380</v>
      </c>
    </row>
    <row r="167" spans="1:5">
      <c r="A167" s="836"/>
      <c r="B167" s="836"/>
      <c r="C167" s="637" t="s">
        <v>148</v>
      </c>
      <c r="D167" s="638" t="s">
        <v>381</v>
      </c>
      <c r="E167" s="638" t="s">
        <v>382</v>
      </c>
    </row>
    <row r="168" spans="1:5">
      <c r="A168" s="836"/>
      <c r="B168" s="836"/>
      <c r="C168" s="637" t="s">
        <v>149</v>
      </c>
      <c r="D168" s="638" t="s">
        <v>383</v>
      </c>
      <c r="E168" s="638" t="s">
        <v>384</v>
      </c>
    </row>
    <row r="169" spans="1:5">
      <c r="A169" s="837"/>
      <c r="B169" s="837"/>
      <c r="C169" s="637" t="s">
        <v>150</v>
      </c>
      <c r="D169" s="638" t="s">
        <v>385</v>
      </c>
      <c r="E169" s="638" t="s">
        <v>386</v>
      </c>
    </row>
    <row r="170" spans="1:5">
      <c r="A170" s="626"/>
      <c r="B170" s="626"/>
      <c r="C170" s="626"/>
      <c r="D170" s="630"/>
      <c r="E170" s="631"/>
    </row>
    <row r="171" spans="1:5">
      <c r="A171" s="835" t="s">
        <v>387</v>
      </c>
      <c r="B171" s="835" t="s">
        <v>305</v>
      </c>
      <c r="C171" s="637" t="s">
        <v>306</v>
      </c>
      <c r="D171" s="638" t="s">
        <v>388</v>
      </c>
      <c r="E171" s="638" t="s">
        <v>389</v>
      </c>
    </row>
    <row r="172" spans="1:5">
      <c r="A172" s="836"/>
      <c r="B172" s="836"/>
      <c r="C172" s="637" t="s">
        <v>309</v>
      </c>
      <c r="D172" s="638" t="s">
        <v>390</v>
      </c>
      <c r="E172" s="638" t="s">
        <v>391</v>
      </c>
    </row>
    <row r="173" spans="1:5">
      <c r="A173" s="836"/>
      <c r="B173" s="836"/>
      <c r="C173" s="637" t="s">
        <v>148</v>
      </c>
      <c r="D173" s="638" t="s">
        <v>392</v>
      </c>
      <c r="E173" s="638" t="s">
        <v>393</v>
      </c>
    </row>
    <row r="174" spans="1:5">
      <c r="A174" s="836"/>
      <c r="B174" s="836"/>
      <c r="C174" s="637" t="s">
        <v>149</v>
      </c>
      <c r="D174" s="638" t="s">
        <v>394</v>
      </c>
      <c r="E174" s="638" t="s">
        <v>395</v>
      </c>
    </row>
    <row r="175" spans="1:5">
      <c r="A175" s="837"/>
      <c r="B175" s="837"/>
      <c r="C175" s="637" t="s">
        <v>150</v>
      </c>
      <c r="D175" s="638" t="s">
        <v>396</v>
      </c>
      <c r="E175" s="638" t="s">
        <v>397</v>
      </c>
    </row>
    <row r="177" spans="1:5">
      <c r="A177" s="626"/>
      <c r="B177" s="626"/>
      <c r="C177" s="626"/>
      <c r="D177" s="630"/>
      <c r="E177" s="631"/>
    </row>
    <row r="178" spans="1:5">
      <c r="A178" s="844" t="s">
        <v>398</v>
      </c>
      <c r="B178" s="828" t="s">
        <v>234</v>
      </c>
      <c r="C178" s="634" t="s">
        <v>306</v>
      </c>
      <c r="D178" s="639" t="s">
        <v>399</v>
      </c>
      <c r="E178" s="639" t="s">
        <v>400</v>
      </c>
    </row>
    <row r="179" spans="1:5">
      <c r="A179" s="845"/>
      <c r="B179" s="829"/>
      <c r="C179" s="634" t="s">
        <v>309</v>
      </c>
      <c r="D179" s="639" t="s">
        <v>401</v>
      </c>
      <c r="E179" s="639" t="s">
        <v>402</v>
      </c>
    </row>
    <row r="180" spans="1:5">
      <c r="A180" s="845"/>
      <c r="B180" s="829"/>
      <c r="C180" s="634" t="s">
        <v>148</v>
      </c>
      <c r="D180" s="639" t="s">
        <v>403</v>
      </c>
      <c r="E180" s="639" t="s">
        <v>404</v>
      </c>
    </row>
    <row r="181" spans="1:5">
      <c r="A181" s="845"/>
      <c r="B181" s="829"/>
      <c r="C181" s="634" t="s">
        <v>149</v>
      </c>
      <c r="D181" s="639" t="s">
        <v>405</v>
      </c>
      <c r="E181" s="639" t="s">
        <v>406</v>
      </c>
    </row>
    <row r="182" spans="1:5">
      <c r="A182" s="846"/>
      <c r="B182" s="830"/>
      <c r="C182" s="634" t="s">
        <v>150</v>
      </c>
      <c r="D182" s="639" t="s">
        <v>407</v>
      </c>
      <c r="E182" s="639" t="s">
        <v>408</v>
      </c>
    </row>
    <row r="183" spans="1:5">
      <c r="A183" s="640"/>
      <c r="B183" s="626"/>
      <c r="C183" s="626"/>
      <c r="D183" s="641"/>
      <c r="E183" s="639"/>
    </row>
    <row r="184" spans="1:5">
      <c r="A184" s="844" t="s">
        <v>409</v>
      </c>
      <c r="B184" s="828" t="s">
        <v>410</v>
      </c>
      <c r="C184" s="634" t="s">
        <v>306</v>
      </c>
      <c r="D184" s="639" t="s">
        <v>411</v>
      </c>
      <c r="E184" s="639" t="s">
        <v>412</v>
      </c>
    </row>
    <row r="185" spans="1:5">
      <c r="A185" s="845"/>
      <c r="B185" s="829"/>
      <c r="C185" s="634" t="s">
        <v>309</v>
      </c>
      <c r="D185" s="639" t="s">
        <v>413</v>
      </c>
      <c r="E185" s="639" t="s">
        <v>414</v>
      </c>
    </row>
    <row r="186" spans="1:5">
      <c r="A186" s="845"/>
      <c r="B186" s="829"/>
      <c r="C186" s="634" t="s">
        <v>148</v>
      </c>
      <c r="D186" s="639" t="s">
        <v>415</v>
      </c>
      <c r="E186" s="639" t="s">
        <v>416</v>
      </c>
    </row>
    <row r="187" spans="1:5">
      <c r="A187" s="845"/>
      <c r="B187" s="829"/>
      <c r="C187" s="634" t="s">
        <v>149</v>
      </c>
      <c r="D187" s="639" t="s">
        <v>417</v>
      </c>
      <c r="E187" s="639" t="s">
        <v>418</v>
      </c>
    </row>
    <row r="188" spans="1:5">
      <c r="A188" s="846"/>
      <c r="B188" s="830"/>
      <c r="C188" s="634" t="s">
        <v>150</v>
      </c>
      <c r="D188" s="639" t="s">
        <v>419</v>
      </c>
      <c r="E188" s="639" t="s">
        <v>420</v>
      </c>
    </row>
    <row r="189" spans="1:5">
      <c r="A189" s="640"/>
      <c r="B189" s="626"/>
      <c r="C189" s="626"/>
      <c r="D189" s="639"/>
      <c r="E189" s="639"/>
    </row>
    <row r="190" spans="1:5">
      <c r="A190" s="844" t="s">
        <v>421</v>
      </c>
      <c r="B190" s="828" t="s">
        <v>215</v>
      </c>
      <c r="C190" s="634" t="s">
        <v>306</v>
      </c>
      <c r="D190" s="639" t="s">
        <v>422</v>
      </c>
      <c r="E190" s="639" t="s">
        <v>423</v>
      </c>
    </row>
    <row r="191" spans="1:5">
      <c r="A191" s="845"/>
      <c r="B191" s="829"/>
      <c r="C191" s="634" t="s">
        <v>309</v>
      </c>
      <c r="D191" s="639" t="s">
        <v>424</v>
      </c>
      <c r="E191" s="639" t="s">
        <v>425</v>
      </c>
    </row>
    <row r="192" spans="1:5">
      <c r="A192" s="845"/>
      <c r="B192" s="829"/>
      <c r="C192" s="634" t="s">
        <v>148</v>
      </c>
      <c r="D192" s="639" t="s">
        <v>426</v>
      </c>
      <c r="E192" s="639" t="s">
        <v>427</v>
      </c>
    </row>
    <row r="193" spans="1:5">
      <c r="A193" s="845"/>
      <c r="B193" s="829"/>
      <c r="C193" s="634" t="s">
        <v>149</v>
      </c>
      <c r="D193" s="639" t="s">
        <v>428</v>
      </c>
      <c r="E193" s="639" t="s">
        <v>429</v>
      </c>
    </row>
    <row r="194" spans="1:5">
      <c r="A194" s="846"/>
      <c r="B194" s="830"/>
      <c r="C194" s="634" t="s">
        <v>150</v>
      </c>
      <c r="D194" s="639" t="s">
        <v>430</v>
      </c>
      <c r="E194" s="639" t="s">
        <v>431</v>
      </c>
    </row>
    <row r="195" spans="1:5">
      <c r="A195" s="640"/>
      <c r="B195" s="626"/>
      <c r="C195" s="626"/>
      <c r="D195" s="639"/>
      <c r="E195" s="639"/>
    </row>
    <row r="196" spans="1:5">
      <c r="A196" s="844" t="s">
        <v>432</v>
      </c>
      <c r="B196" s="828" t="s">
        <v>433</v>
      </c>
      <c r="C196" s="634" t="s">
        <v>306</v>
      </c>
      <c r="D196" s="639" t="s">
        <v>434</v>
      </c>
      <c r="E196" s="639" t="s">
        <v>435</v>
      </c>
    </row>
    <row r="197" spans="1:5">
      <c r="A197" s="845"/>
      <c r="B197" s="829"/>
      <c r="C197" s="634" t="s">
        <v>309</v>
      </c>
      <c r="D197" s="639" t="s">
        <v>436</v>
      </c>
      <c r="E197" s="639" t="s">
        <v>437</v>
      </c>
    </row>
    <row r="198" spans="1:5">
      <c r="A198" s="845"/>
      <c r="B198" s="829"/>
      <c r="C198" s="634" t="s">
        <v>148</v>
      </c>
      <c r="D198" s="639" t="s">
        <v>438</v>
      </c>
      <c r="E198" s="639" t="s">
        <v>439</v>
      </c>
    </row>
    <row r="199" spans="1:5">
      <c r="A199" s="845"/>
      <c r="B199" s="829"/>
      <c r="C199" s="634" t="s">
        <v>149</v>
      </c>
      <c r="D199" s="639" t="s">
        <v>440</v>
      </c>
      <c r="E199" s="639" t="s">
        <v>441</v>
      </c>
    </row>
    <row r="200" spans="1:5">
      <c r="A200" s="846"/>
      <c r="B200" s="830"/>
      <c r="C200" s="634" t="s">
        <v>150</v>
      </c>
      <c r="D200" s="639" t="s">
        <v>442</v>
      </c>
      <c r="E200" s="639" t="s">
        <v>443</v>
      </c>
    </row>
    <row r="201" spans="1:5">
      <c r="A201" s="640"/>
      <c r="B201" s="626"/>
      <c r="C201" s="626"/>
      <c r="D201" s="639"/>
      <c r="E201" s="639"/>
    </row>
    <row r="202" spans="1:5">
      <c r="A202" s="844" t="s">
        <v>257</v>
      </c>
      <c r="B202" s="828" t="s">
        <v>444</v>
      </c>
      <c r="C202" s="634" t="s">
        <v>306</v>
      </c>
      <c r="D202" s="639" t="s">
        <v>445</v>
      </c>
      <c r="E202" s="639" t="s">
        <v>446</v>
      </c>
    </row>
    <row r="203" spans="1:5">
      <c r="A203" s="845"/>
      <c r="B203" s="829"/>
      <c r="C203" s="634" t="s">
        <v>309</v>
      </c>
      <c r="D203" s="639" t="s">
        <v>447</v>
      </c>
      <c r="E203" s="639" t="s">
        <v>448</v>
      </c>
    </row>
    <row r="204" spans="1:5">
      <c r="A204" s="845"/>
      <c r="B204" s="829"/>
      <c r="C204" s="634" t="s">
        <v>148</v>
      </c>
      <c r="D204" s="639" t="s">
        <v>449</v>
      </c>
      <c r="E204" s="639" t="s">
        <v>450</v>
      </c>
    </row>
    <row r="205" spans="1:5">
      <c r="A205" s="845"/>
      <c r="B205" s="829"/>
      <c r="C205" s="634" t="s">
        <v>149</v>
      </c>
      <c r="D205" s="639" t="s">
        <v>451</v>
      </c>
      <c r="E205" s="639" t="s">
        <v>452</v>
      </c>
    </row>
    <row r="206" spans="1:5">
      <c r="A206" s="846"/>
      <c r="B206" s="830"/>
      <c r="C206" s="634" t="s">
        <v>150</v>
      </c>
      <c r="D206" s="639" t="s">
        <v>453</v>
      </c>
      <c r="E206" s="639" t="s">
        <v>454</v>
      </c>
    </row>
    <row r="207" spans="1:5">
      <c r="A207" s="640"/>
      <c r="B207" s="626"/>
      <c r="C207" s="626"/>
      <c r="D207" s="641"/>
      <c r="E207" s="642"/>
    </row>
    <row r="208" spans="1:5">
      <c r="A208" s="847" t="s">
        <v>282</v>
      </c>
      <c r="B208" s="831" t="s">
        <v>455</v>
      </c>
      <c r="C208" s="634" t="s">
        <v>306</v>
      </c>
      <c r="D208" s="628" t="s">
        <v>456</v>
      </c>
      <c r="E208" s="628" t="s">
        <v>457</v>
      </c>
    </row>
    <row r="209" spans="1:5">
      <c r="A209" s="848"/>
      <c r="B209" s="831"/>
      <c r="C209" s="634" t="s">
        <v>309</v>
      </c>
      <c r="D209" s="628" t="s">
        <v>458</v>
      </c>
      <c r="E209" s="628" t="s">
        <v>459</v>
      </c>
    </row>
    <row r="210" spans="1:5">
      <c r="A210" s="848"/>
      <c r="B210" s="831"/>
      <c r="C210" s="634" t="s">
        <v>148</v>
      </c>
      <c r="D210" s="628" t="s">
        <v>460</v>
      </c>
      <c r="E210" s="628" t="s">
        <v>461</v>
      </c>
    </row>
    <row r="211" spans="1:5">
      <c r="A211" s="848"/>
      <c r="B211" s="831"/>
      <c r="C211" s="634" t="s">
        <v>149</v>
      </c>
      <c r="D211" s="628" t="s">
        <v>462</v>
      </c>
      <c r="E211" s="628" t="s">
        <v>463</v>
      </c>
    </row>
    <row r="212" spans="1:5">
      <c r="A212" s="849"/>
      <c r="B212" s="831"/>
      <c r="C212" s="634" t="s">
        <v>150</v>
      </c>
      <c r="D212" s="628" t="s">
        <v>464</v>
      </c>
      <c r="E212" s="628" t="s">
        <v>465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FY6:GB7 FO6:FU7 FW3:FX7 GC3:GC7" name="区域1_1"/>
    <protectedRange sqref="E13:E36" name="Range1"/>
  </protectedRanges>
  <mergeCells count="93">
    <mergeCell ref="A1:D1"/>
    <mergeCell ref="J8:Q8"/>
    <mergeCell ref="R8:T8"/>
    <mergeCell ref="J9:L9"/>
    <mergeCell ref="A52:E52"/>
    <mergeCell ref="A8:A10"/>
    <mergeCell ref="A13:A48"/>
    <mergeCell ref="D8:D10"/>
    <mergeCell ref="E8:E10"/>
    <mergeCell ref="E13:E18"/>
    <mergeCell ref="E19:E24"/>
    <mergeCell ref="E25:E30"/>
    <mergeCell ref="E31:E36"/>
    <mergeCell ref="E37:E42"/>
    <mergeCell ref="E43:E48"/>
    <mergeCell ref="F8:F10"/>
    <mergeCell ref="A54:A63"/>
    <mergeCell ref="A65:A74"/>
    <mergeCell ref="A76:A90"/>
    <mergeCell ref="A92:A106"/>
    <mergeCell ref="A108:A127"/>
    <mergeCell ref="A196:A200"/>
    <mergeCell ref="A202:A206"/>
    <mergeCell ref="A208:A212"/>
    <mergeCell ref="B8:B10"/>
    <mergeCell ref="B13:B48"/>
    <mergeCell ref="B54:B58"/>
    <mergeCell ref="B59:B63"/>
    <mergeCell ref="B65:B69"/>
    <mergeCell ref="B70:B74"/>
    <mergeCell ref="B76:B80"/>
    <mergeCell ref="B81:B85"/>
    <mergeCell ref="B86:B90"/>
    <mergeCell ref="B92:B96"/>
    <mergeCell ref="B97:B101"/>
    <mergeCell ref="B102:B106"/>
    <mergeCell ref="A159:A163"/>
    <mergeCell ref="B113:B117"/>
    <mergeCell ref="B118:B122"/>
    <mergeCell ref="B123:B127"/>
    <mergeCell ref="B129:B133"/>
    <mergeCell ref="A190:A194"/>
    <mergeCell ref="A165:A169"/>
    <mergeCell ref="A171:A175"/>
    <mergeCell ref="A178:A182"/>
    <mergeCell ref="A184:A188"/>
    <mergeCell ref="A129:A133"/>
    <mergeCell ref="A135:A139"/>
    <mergeCell ref="A141:A145"/>
    <mergeCell ref="A147:A151"/>
    <mergeCell ref="A153:A157"/>
    <mergeCell ref="B196:B200"/>
    <mergeCell ref="B202:B206"/>
    <mergeCell ref="B208:B212"/>
    <mergeCell ref="C8:C10"/>
    <mergeCell ref="C13:C48"/>
    <mergeCell ref="B165:B169"/>
    <mergeCell ref="B171:B175"/>
    <mergeCell ref="B178:B182"/>
    <mergeCell ref="B184:B188"/>
    <mergeCell ref="B190:B194"/>
    <mergeCell ref="B135:B139"/>
    <mergeCell ref="B141:B145"/>
    <mergeCell ref="B147:B151"/>
    <mergeCell ref="B153:B157"/>
    <mergeCell ref="B159:B163"/>
    <mergeCell ref="B108:B112"/>
    <mergeCell ref="F43:F48"/>
    <mergeCell ref="G8:G10"/>
    <mergeCell ref="H8:H10"/>
    <mergeCell ref="I8:I10"/>
    <mergeCell ref="M9:M10"/>
    <mergeCell ref="F13:F18"/>
    <mergeCell ref="F19:F24"/>
    <mergeCell ref="F25:F30"/>
    <mergeCell ref="F31:F36"/>
    <mergeCell ref="F37:F42"/>
    <mergeCell ref="N9:N10"/>
    <mergeCell ref="O9:O10"/>
    <mergeCell ref="Q9:Q10"/>
    <mergeCell ref="R9:R10"/>
    <mergeCell ref="S9:S10"/>
    <mergeCell ref="T9:T10"/>
    <mergeCell ref="U8:U10"/>
    <mergeCell ref="AA8:AA10"/>
    <mergeCell ref="AB8:AB10"/>
    <mergeCell ref="AC8:AC10"/>
    <mergeCell ref="AI8:AI10"/>
    <mergeCell ref="AD9:AD10"/>
    <mergeCell ref="AE8:AE10"/>
    <mergeCell ref="AF8:AF10"/>
    <mergeCell ref="AG8:AG10"/>
    <mergeCell ref="AH8:AH10"/>
  </mergeCells>
  <phoneticPr fontId="173" type="noConversion"/>
  <dataValidations count="6">
    <dataValidation type="list" allowBlank="1" showInputMessage="1" showErrorMessage="1" sqref="D2">
      <formula1>$FW$2:$GA$2</formula1>
    </dataValidation>
    <dataValidation type="list" allowBlank="1" showInputMessage="1" showErrorMessage="1" sqref="B3">
      <formula1>$HY$6:$IL$6</formula1>
    </dataValidation>
    <dataValidation type="list" allowBlank="1" showInputMessage="1" showErrorMessage="1" sqref="D3">
      <formula1>$GB$2:$GF$2</formula1>
    </dataValidation>
    <dataValidation type="list" allowBlank="1" showInputMessage="1" showErrorMessage="1" sqref="D4">
      <formula1>$FW$3:$FX$3</formula1>
    </dataValidation>
    <dataValidation type="list" allowBlank="1" showInputMessage="1" showErrorMessage="1" sqref="D5">
      <formula1>$FW$6:$FZ$6</formula1>
    </dataValidation>
    <dataValidation type="list" allowBlank="1" showInputMessage="1" showErrorMessage="1" sqref="D6">
      <formula1>$FW$7:$GD$7</formula1>
    </dataValidation>
  </dataValidations>
  <printOptions horizontalCentered="1"/>
  <pageMargins left="0.2" right="0.2" top="0.23" bottom="0.17" header="0.16" footer="0.17"/>
  <pageSetup paperSize="17" scale="5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B1" workbookViewId="0">
      <selection activeCell="E14" sqref="E14"/>
    </sheetView>
  </sheetViews>
  <sheetFormatPr defaultColWidth="8.25" defaultRowHeight="15"/>
  <cols>
    <col min="1" max="1" width="17.375" style="405" customWidth="1"/>
    <col min="2" max="2" width="33.375" style="405" customWidth="1"/>
    <col min="3" max="3" width="27.875" style="405" customWidth="1"/>
    <col min="4" max="4" width="18.875" style="405" customWidth="1"/>
    <col min="5" max="5" width="28.375" style="405" customWidth="1"/>
    <col min="6" max="7" width="22.75" style="405" customWidth="1"/>
    <col min="8" max="8" width="19.25" style="405" customWidth="1"/>
    <col min="9" max="9" width="16.25" style="405" customWidth="1"/>
    <col min="10" max="11" width="13.125" style="405" customWidth="1"/>
    <col min="12" max="16384" width="8.25" style="405"/>
  </cols>
  <sheetData>
    <row r="1" spans="1:11" ht="30">
      <c r="A1" s="410" t="s">
        <v>466</v>
      </c>
      <c r="B1" s="411" t="s">
        <v>158</v>
      </c>
      <c r="C1" s="412" t="s">
        <v>29</v>
      </c>
      <c r="D1" s="413" t="s">
        <v>36</v>
      </c>
      <c r="E1" s="404" t="s">
        <v>45</v>
      </c>
      <c r="F1" s="404" t="s">
        <v>467</v>
      </c>
      <c r="G1" s="404" t="s">
        <v>468</v>
      </c>
      <c r="H1" s="404" t="s">
        <v>48</v>
      </c>
      <c r="I1" s="404" t="s">
        <v>469</v>
      </c>
      <c r="J1" s="404" t="s">
        <v>470</v>
      </c>
      <c r="K1" s="404" t="s">
        <v>50</v>
      </c>
    </row>
    <row r="2" spans="1:11">
      <c r="A2" s="414" t="s">
        <v>471</v>
      </c>
      <c r="B2" s="414" t="s">
        <v>472</v>
      </c>
      <c r="C2" s="414" t="s">
        <v>473</v>
      </c>
      <c r="F2" s="405" t="s">
        <v>47</v>
      </c>
      <c r="G2" s="405" t="s">
        <v>474</v>
      </c>
      <c r="K2" s="405" t="s">
        <v>475</v>
      </c>
    </row>
    <row r="3" spans="1:11">
      <c r="A3" s="414" t="s">
        <v>476</v>
      </c>
      <c r="B3" s="414" t="s">
        <v>18</v>
      </c>
      <c r="C3" s="414" t="s">
        <v>30</v>
      </c>
      <c r="D3" s="405" t="s">
        <v>477</v>
      </c>
      <c r="E3" s="415" t="s">
        <v>478</v>
      </c>
      <c r="F3" s="405" t="s">
        <v>479</v>
      </c>
      <c r="G3" s="405" t="s">
        <v>480</v>
      </c>
      <c r="H3" s="405" t="s">
        <v>481</v>
      </c>
      <c r="I3" s="405" t="s">
        <v>62</v>
      </c>
      <c r="J3" s="405" t="s">
        <v>482</v>
      </c>
      <c r="K3" s="405" t="s">
        <v>483</v>
      </c>
    </row>
    <row r="4" spans="1:11">
      <c r="A4" s="414" t="s">
        <v>484</v>
      </c>
      <c r="B4" s="414" t="s">
        <v>484</v>
      </c>
      <c r="C4" s="414" t="s">
        <v>30</v>
      </c>
      <c r="D4" s="405" t="s">
        <v>485</v>
      </c>
      <c r="E4" s="415" t="s">
        <v>486</v>
      </c>
      <c r="F4" s="405" t="s">
        <v>487</v>
      </c>
      <c r="G4" s="405" t="s">
        <v>488</v>
      </c>
      <c r="H4" s="405" t="s">
        <v>489</v>
      </c>
      <c r="I4" s="405" t="s">
        <v>490</v>
      </c>
      <c r="J4" s="405" t="s">
        <v>491</v>
      </c>
      <c r="K4" s="405" t="s">
        <v>492</v>
      </c>
    </row>
    <row r="5" spans="1:11">
      <c r="A5" s="414" t="s">
        <v>493</v>
      </c>
      <c r="B5" s="414" t="s">
        <v>494</v>
      </c>
      <c r="C5" s="414" t="s">
        <v>495</v>
      </c>
      <c r="D5" s="405" t="s">
        <v>496</v>
      </c>
      <c r="E5" s="416" t="s">
        <v>497</v>
      </c>
      <c r="F5" s="405" t="s">
        <v>498</v>
      </c>
      <c r="G5" s="405" t="s">
        <v>499</v>
      </c>
      <c r="H5" s="405" t="s">
        <v>500</v>
      </c>
      <c r="I5" s="405" t="s">
        <v>501</v>
      </c>
      <c r="J5" s="405" t="s">
        <v>502</v>
      </c>
      <c r="K5" s="405" t="s">
        <v>503</v>
      </c>
    </row>
    <row r="6" spans="1:11">
      <c r="A6" s="414" t="s">
        <v>504</v>
      </c>
      <c r="B6" s="414" t="s">
        <v>505</v>
      </c>
      <c r="C6" s="414" t="s">
        <v>506</v>
      </c>
      <c r="D6" s="405" t="s">
        <v>507</v>
      </c>
      <c r="E6" s="405" t="s">
        <v>508</v>
      </c>
      <c r="F6" s="405" t="s">
        <v>509</v>
      </c>
      <c r="G6" s="405" t="s">
        <v>510</v>
      </c>
      <c r="H6" s="405" t="s">
        <v>511</v>
      </c>
      <c r="I6" s="405" t="s">
        <v>512</v>
      </c>
      <c r="J6" s="405" t="s">
        <v>513</v>
      </c>
      <c r="K6" s="405" t="s">
        <v>514</v>
      </c>
    </row>
    <row r="7" spans="1:11">
      <c r="A7" s="414" t="s">
        <v>515</v>
      </c>
      <c r="B7" s="414" t="s">
        <v>516</v>
      </c>
      <c r="C7" s="414" t="s">
        <v>516</v>
      </c>
      <c r="D7" s="405" t="s">
        <v>517</v>
      </c>
      <c r="E7" s="405" t="s">
        <v>518</v>
      </c>
      <c r="F7" s="405" t="s">
        <v>519</v>
      </c>
      <c r="G7" s="405" t="s">
        <v>520</v>
      </c>
      <c r="H7" s="405" t="s">
        <v>521</v>
      </c>
      <c r="I7" s="405" t="s">
        <v>522</v>
      </c>
      <c r="J7" s="405" t="s">
        <v>523</v>
      </c>
      <c r="K7" s="405" t="s">
        <v>524</v>
      </c>
    </row>
    <row r="8" spans="1:11">
      <c r="A8" s="414" t="s">
        <v>525</v>
      </c>
      <c r="B8" s="414" t="s">
        <v>526</v>
      </c>
      <c r="C8" s="414" t="s">
        <v>527</v>
      </c>
      <c r="D8" s="405" t="s">
        <v>528</v>
      </c>
      <c r="E8" s="405" t="s">
        <v>529</v>
      </c>
      <c r="F8" s="405" t="s">
        <v>530</v>
      </c>
      <c r="G8" s="405" t="s">
        <v>531</v>
      </c>
      <c r="H8" s="405" t="s">
        <v>532</v>
      </c>
      <c r="I8" s="405" t="s">
        <v>533</v>
      </c>
      <c r="J8" s="405" t="s">
        <v>534</v>
      </c>
      <c r="K8" s="405" t="s">
        <v>535</v>
      </c>
    </row>
    <row r="9" spans="1:11">
      <c r="A9" s="414" t="s">
        <v>536</v>
      </c>
      <c r="B9" s="414" t="s">
        <v>537</v>
      </c>
      <c r="C9" s="414" t="s">
        <v>538</v>
      </c>
      <c r="D9" s="405" t="s">
        <v>539</v>
      </c>
      <c r="E9" s="405" t="s">
        <v>540</v>
      </c>
      <c r="F9" s="405" t="s">
        <v>541</v>
      </c>
      <c r="G9" s="405" t="s">
        <v>542</v>
      </c>
      <c r="H9" s="405" t="s">
        <v>49</v>
      </c>
      <c r="I9" s="405" t="s">
        <v>543</v>
      </c>
      <c r="J9" s="405" t="s">
        <v>544</v>
      </c>
      <c r="K9" s="405" t="s">
        <v>545</v>
      </c>
    </row>
    <row r="10" spans="1:11">
      <c r="A10" s="414" t="s">
        <v>546</v>
      </c>
      <c r="B10" s="414" t="s">
        <v>547</v>
      </c>
      <c r="C10" s="414" t="s">
        <v>548</v>
      </c>
      <c r="D10" s="405" t="s">
        <v>549</v>
      </c>
      <c r="E10" s="405" t="s">
        <v>550</v>
      </c>
      <c r="F10" s="405" t="s">
        <v>551</v>
      </c>
      <c r="G10" s="405" t="s">
        <v>552</v>
      </c>
      <c r="H10" s="405" t="s">
        <v>553</v>
      </c>
      <c r="I10" s="405" t="s">
        <v>554</v>
      </c>
      <c r="J10" s="405" t="s">
        <v>555</v>
      </c>
      <c r="K10" s="405" t="s">
        <v>556</v>
      </c>
    </row>
    <row r="11" spans="1:11">
      <c r="A11" s="414" t="s">
        <v>557</v>
      </c>
      <c r="B11" s="414" t="s">
        <v>558</v>
      </c>
      <c r="C11" s="414" t="s">
        <v>559</v>
      </c>
      <c r="D11" s="405" t="s">
        <v>560</v>
      </c>
      <c r="E11" s="405" t="s">
        <v>561</v>
      </c>
      <c r="H11" s="405" t="s">
        <v>562</v>
      </c>
      <c r="J11" s="405" t="s">
        <v>563</v>
      </c>
      <c r="K11" s="405" t="s">
        <v>564</v>
      </c>
    </row>
    <row r="12" spans="1:11">
      <c r="A12" s="414" t="s">
        <v>565</v>
      </c>
      <c r="B12" s="414" t="s">
        <v>566</v>
      </c>
      <c r="C12" s="414" t="s">
        <v>559</v>
      </c>
      <c r="D12" s="405" t="s">
        <v>567</v>
      </c>
      <c r="E12" s="405" t="s">
        <v>568</v>
      </c>
      <c r="H12" s="405" t="s">
        <v>569</v>
      </c>
      <c r="J12" s="405" t="s">
        <v>570</v>
      </c>
      <c r="K12" s="405" t="s">
        <v>571</v>
      </c>
    </row>
    <row r="13" spans="1:11">
      <c r="A13" s="414" t="s">
        <v>572</v>
      </c>
      <c r="B13" s="414" t="s">
        <v>573</v>
      </c>
      <c r="C13" s="414" t="s">
        <v>574</v>
      </c>
      <c r="D13" s="405" t="s">
        <v>575</v>
      </c>
      <c r="E13" s="405" t="s">
        <v>576</v>
      </c>
      <c r="J13" s="405" t="s">
        <v>577</v>
      </c>
      <c r="K13" s="405" t="s">
        <v>578</v>
      </c>
    </row>
    <row r="14" spans="1:11">
      <c r="A14" s="414" t="s">
        <v>579</v>
      </c>
      <c r="B14" s="414" t="s">
        <v>580</v>
      </c>
      <c r="C14" s="414" t="s">
        <v>574</v>
      </c>
      <c r="D14" s="405" t="s">
        <v>581</v>
      </c>
      <c r="E14" s="405" t="s">
        <v>582</v>
      </c>
      <c r="J14" s="405" t="s">
        <v>583</v>
      </c>
      <c r="K14" s="405" t="s">
        <v>584</v>
      </c>
    </row>
    <row r="15" spans="1:11">
      <c r="A15" s="414" t="s">
        <v>585</v>
      </c>
      <c r="B15" s="414" t="s">
        <v>586</v>
      </c>
      <c r="C15" s="414" t="s">
        <v>587</v>
      </c>
      <c r="D15" s="405" t="s">
        <v>588</v>
      </c>
      <c r="E15" s="405" t="s">
        <v>589</v>
      </c>
      <c r="J15" s="405" t="s">
        <v>57</v>
      </c>
      <c r="K15" s="405" t="s">
        <v>590</v>
      </c>
    </row>
    <row r="16" spans="1:11">
      <c r="A16" s="414" t="s">
        <v>591</v>
      </c>
      <c r="B16" s="414" t="s">
        <v>592</v>
      </c>
      <c r="C16" s="414" t="s">
        <v>593</v>
      </c>
      <c r="D16" s="405" t="s">
        <v>594</v>
      </c>
      <c r="E16" s="405" t="s">
        <v>595</v>
      </c>
      <c r="J16" s="405" t="s">
        <v>596</v>
      </c>
      <c r="K16" s="405" t="s">
        <v>597</v>
      </c>
    </row>
    <row r="17" spans="1:11">
      <c r="A17" s="414" t="s">
        <v>598</v>
      </c>
      <c r="B17" s="414" t="s">
        <v>599</v>
      </c>
      <c r="C17" s="414" t="s">
        <v>598</v>
      </c>
      <c r="D17" s="405" t="s">
        <v>600</v>
      </c>
      <c r="E17" s="405" t="s">
        <v>601</v>
      </c>
      <c r="J17" s="405" t="s">
        <v>602</v>
      </c>
      <c r="K17" s="405" t="s">
        <v>603</v>
      </c>
    </row>
    <row r="18" spans="1:11">
      <c r="A18" s="414" t="s">
        <v>604</v>
      </c>
      <c r="B18" s="414" t="s">
        <v>605</v>
      </c>
      <c r="C18" s="414" t="s">
        <v>606</v>
      </c>
      <c r="D18" s="405" t="s">
        <v>607</v>
      </c>
      <c r="E18" s="405" t="s">
        <v>608</v>
      </c>
      <c r="J18" s="405" t="s">
        <v>609</v>
      </c>
      <c r="K18" s="405" t="s">
        <v>610</v>
      </c>
    </row>
    <row r="19" spans="1:11">
      <c r="A19" s="414" t="s">
        <v>611</v>
      </c>
      <c r="B19" s="414" t="s">
        <v>612</v>
      </c>
      <c r="C19" s="414" t="s">
        <v>606</v>
      </c>
      <c r="D19" s="405" t="s">
        <v>613</v>
      </c>
      <c r="E19" s="405" t="s">
        <v>614</v>
      </c>
      <c r="K19" s="405" t="s">
        <v>615</v>
      </c>
    </row>
    <row r="20" spans="1:11">
      <c r="A20" s="414" t="s">
        <v>616</v>
      </c>
      <c r="B20" s="414" t="s">
        <v>617</v>
      </c>
      <c r="C20" s="414" t="s">
        <v>617</v>
      </c>
      <c r="D20" s="405" t="s">
        <v>618</v>
      </c>
      <c r="E20" s="405" t="s">
        <v>619</v>
      </c>
      <c r="K20" s="405" t="s">
        <v>620</v>
      </c>
    </row>
    <row r="21" spans="1:11">
      <c r="A21" s="414" t="s">
        <v>621</v>
      </c>
      <c r="B21" s="414" t="s">
        <v>622</v>
      </c>
      <c r="C21" s="414" t="s">
        <v>623</v>
      </c>
      <c r="D21" s="405" t="s">
        <v>624</v>
      </c>
      <c r="E21" s="405" t="s">
        <v>625</v>
      </c>
      <c r="K21" s="405" t="s">
        <v>626</v>
      </c>
    </row>
    <row r="22" spans="1:11">
      <c r="A22" s="414" t="s">
        <v>627</v>
      </c>
      <c r="B22" s="414" t="s">
        <v>628</v>
      </c>
      <c r="C22" s="414" t="s">
        <v>623</v>
      </c>
      <c r="D22" s="405" t="s">
        <v>629</v>
      </c>
      <c r="E22" s="405" t="s">
        <v>630</v>
      </c>
    </row>
    <row r="23" spans="1:11">
      <c r="A23" s="414" t="s">
        <v>631</v>
      </c>
      <c r="B23" s="414" t="s">
        <v>632</v>
      </c>
      <c r="C23" s="414" t="s">
        <v>623</v>
      </c>
      <c r="D23" s="405" t="s">
        <v>633</v>
      </c>
      <c r="E23" s="405" t="s">
        <v>634</v>
      </c>
    </row>
    <row r="24" spans="1:11">
      <c r="A24" s="414" t="s">
        <v>635</v>
      </c>
      <c r="B24" s="414" t="s">
        <v>636</v>
      </c>
      <c r="C24" s="414" t="s">
        <v>623</v>
      </c>
      <c r="D24" s="405" t="s">
        <v>637</v>
      </c>
      <c r="E24" s="405" t="s">
        <v>638</v>
      </c>
    </row>
    <row r="25" spans="1:11">
      <c r="A25" s="414" t="s">
        <v>639</v>
      </c>
      <c r="B25" s="414" t="s">
        <v>640</v>
      </c>
      <c r="C25" s="414" t="s">
        <v>640</v>
      </c>
      <c r="D25" s="405" t="s">
        <v>641</v>
      </c>
      <c r="E25" s="405" t="s">
        <v>642</v>
      </c>
    </row>
    <row r="26" spans="1:11">
      <c r="A26" s="414" t="s">
        <v>643</v>
      </c>
      <c r="B26" s="414" t="s">
        <v>644</v>
      </c>
      <c r="C26" s="414" t="s">
        <v>644</v>
      </c>
      <c r="D26" s="405" t="s">
        <v>645</v>
      </c>
      <c r="E26" s="405" t="s">
        <v>646</v>
      </c>
    </row>
    <row r="27" spans="1:11">
      <c r="A27" s="414" t="s">
        <v>647</v>
      </c>
      <c r="B27" s="414" t="s">
        <v>648</v>
      </c>
      <c r="C27" s="414" t="s">
        <v>644</v>
      </c>
      <c r="D27" s="405" t="s">
        <v>649</v>
      </c>
    </row>
    <row r="28" spans="1:11">
      <c r="A28" s="414" t="s">
        <v>650</v>
      </c>
      <c r="B28" s="414" t="s">
        <v>651</v>
      </c>
      <c r="C28" s="414" t="s">
        <v>644</v>
      </c>
      <c r="D28" s="405" t="s">
        <v>652</v>
      </c>
    </row>
    <row r="29" spans="1:11">
      <c r="A29" s="414" t="s">
        <v>653</v>
      </c>
      <c r="B29" s="414" t="s">
        <v>654</v>
      </c>
      <c r="C29" s="414" t="s">
        <v>654</v>
      </c>
      <c r="D29" s="405" t="s">
        <v>655</v>
      </c>
    </row>
    <row r="30" spans="1:11">
      <c r="A30" s="414" t="s">
        <v>656</v>
      </c>
      <c r="B30" s="414" t="s">
        <v>657</v>
      </c>
      <c r="C30" s="414" t="s">
        <v>658</v>
      </c>
      <c r="D30" s="405" t="s">
        <v>659</v>
      </c>
    </row>
    <row r="31" spans="1:11">
      <c r="A31" s="414" t="s">
        <v>660</v>
      </c>
      <c r="B31" s="414" t="s">
        <v>661</v>
      </c>
      <c r="C31" s="414" t="s">
        <v>658</v>
      </c>
      <c r="D31" s="405" t="s">
        <v>662</v>
      </c>
    </row>
    <row r="32" spans="1:11">
      <c r="A32" s="414" t="s">
        <v>663</v>
      </c>
      <c r="B32" s="414" t="s">
        <v>664</v>
      </c>
      <c r="C32" s="414" t="s">
        <v>658</v>
      </c>
      <c r="D32" s="405" t="s">
        <v>665</v>
      </c>
    </row>
    <row r="33" spans="1:4">
      <c r="A33" s="414" t="s">
        <v>666</v>
      </c>
      <c r="B33" s="414" t="s">
        <v>667</v>
      </c>
      <c r="C33" s="405" t="s">
        <v>527</v>
      </c>
      <c r="D33" s="405" t="s">
        <v>668</v>
      </c>
    </row>
    <row r="34" spans="1:4">
      <c r="A34" s="414" t="s">
        <v>669</v>
      </c>
      <c r="B34" s="414" t="s">
        <v>670</v>
      </c>
      <c r="C34" s="414" t="s">
        <v>670</v>
      </c>
      <c r="D34" s="405" t="s">
        <v>671</v>
      </c>
    </row>
    <row r="35" spans="1:4">
      <c r="A35" s="414" t="s">
        <v>672</v>
      </c>
      <c r="B35" s="414" t="s">
        <v>673</v>
      </c>
      <c r="C35" s="414" t="s">
        <v>674</v>
      </c>
      <c r="D35" s="405" t="s">
        <v>675</v>
      </c>
    </row>
    <row r="36" spans="1:4">
      <c r="A36" s="414" t="s">
        <v>676</v>
      </c>
      <c r="B36" s="414" t="s">
        <v>677</v>
      </c>
      <c r="C36" s="414" t="s">
        <v>678</v>
      </c>
      <c r="D36" s="405" t="s">
        <v>679</v>
      </c>
    </row>
    <row r="37" spans="1:4">
      <c r="A37" s="414" t="s">
        <v>680</v>
      </c>
      <c r="B37" s="414" t="s">
        <v>681</v>
      </c>
      <c r="C37" s="414" t="s">
        <v>682</v>
      </c>
      <c r="D37" s="405" t="s">
        <v>683</v>
      </c>
    </row>
    <row r="38" spans="1:4">
      <c r="A38" s="414" t="s">
        <v>684</v>
      </c>
      <c r="B38" s="414" t="s">
        <v>685</v>
      </c>
      <c r="C38" s="414" t="s">
        <v>686</v>
      </c>
      <c r="D38" s="405" t="s">
        <v>687</v>
      </c>
    </row>
    <row r="39" spans="1:4">
      <c r="A39" s="414" t="s">
        <v>688</v>
      </c>
      <c r="B39" s="414" t="s">
        <v>689</v>
      </c>
      <c r="C39" s="414" t="s">
        <v>690</v>
      </c>
      <c r="D39" s="405" t="s">
        <v>691</v>
      </c>
    </row>
    <row r="40" spans="1:4">
      <c r="A40" s="414" t="s">
        <v>692</v>
      </c>
      <c r="B40" s="414" t="s">
        <v>693</v>
      </c>
      <c r="C40" s="414" t="s">
        <v>654</v>
      </c>
      <c r="D40" s="405" t="s">
        <v>694</v>
      </c>
    </row>
    <row r="41" spans="1:4">
      <c r="A41" s="414" t="s">
        <v>695</v>
      </c>
      <c r="B41" s="414" t="s">
        <v>696</v>
      </c>
      <c r="C41" s="414" t="s">
        <v>697</v>
      </c>
      <c r="D41" s="405" t="s">
        <v>698</v>
      </c>
    </row>
    <row r="42" spans="1:4">
      <c r="A42" s="414" t="s">
        <v>699</v>
      </c>
      <c r="B42" s="414" t="s">
        <v>700</v>
      </c>
      <c r="C42" s="414" t="s">
        <v>701</v>
      </c>
      <c r="D42" s="405" t="s">
        <v>702</v>
      </c>
    </row>
    <row r="43" spans="1:4">
      <c r="A43" s="414" t="s">
        <v>703</v>
      </c>
      <c r="B43" s="414" t="s">
        <v>704</v>
      </c>
      <c r="C43" s="414" t="s">
        <v>701</v>
      </c>
      <c r="D43" s="405" t="s">
        <v>705</v>
      </c>
    </row>
    <row r="44" spans="1:4">
      <c r="A44" s="414" t="s">
        <v>706</v>
      </c>
      <c r="B44" s="414" t="s">
        <v>707</v>
      </c>
      <c r="C44" s="414" t="s">
        <v>707</v>
      </c>
      <c r="D44" s="405" t="s">
        <v>708</v>
      </c>
    </row>
    <row r="45" spans="1:4">
      <c r="D45" s="405" t="s">
        <v>709</v>
      </c>
    </row>
    <row r="46" spans="1:4">
      <c r="D46" s="405" t="s">
        <v>710</v>
      </c>
    </row>
    <row r="47" spans="1:4">
      <c r="D47" s="405" t="s">
        <v>711</v>
      </c>
    </row>
    <row r="48" spans="1:4">
      <c r="D48" s="405" t="s">
        <v>712</v>
      </c>
    </row>
    <row r="49" spans="4:4">
      <c r="D49" s="405" t="s">
        <v>713</v>
      </c>
    </row>
    <row r="50" spans="4:4">
      <c r="D50" s="405" t="s">
        <v>714</v>
      </c>
    </row>
    <row r="51" spans="4:4">
      <c r="D51" s="405" t="s">
        <v>715</v>
      </c>
    </row>
    <row r="52" spans="4:4">
      <c r="D52" s="405" t="s">
        <v>716</v>
      </c>
    </row>
    <row r="53" spans="4:4">
      <c r="D53" s="405" t="s">
        <v>717</v>
      </c>
    </row>
    <row r="54" spans="4:4">
      <c r="D54" s="405" t="s">
        <v>718</v>
      </c>
    </row>
    <row r="55" spans="4:4">
      <c r="D55" s="405" t="s">
        <v>719</v>
      </c>
    </row>
    <row r="56" spans="4:4">
      <c r="D56" s="405" t="s">
        <v>720</v>
      </c>
    </row>
    <row r="57" spans="4:4">
      <c r="D57" s="405" t="s">
        <v>721</v>
      </c>
    </row>
    <row r="58" spans="4:4">
      <c r="D58" s="405" t="s">
        <v>722</v>
      </c>
    </row>
    <row r="59" spans="4:4">
      <c r="D59" s="405" t="s">
        <v>723</v>
      </c>
    </row>
    <row r="60" spans="4:4">
      <c r="D60" s="405" t="s">
        <v>724</v>
      </c>
    </row>
    <row r="61" spans="4:4">
      <c r="D61" s="405" t="s">
        <v>725</v>
      </c>
    </row>
    <row r="62" spans="4:4">
      <c r="D62" s="405" t="s">
        <v>726</v>
      </c>
    </row>
    <row r="63" spans="4:4">
      <c r="D63" s="405" t="s">
        <v>727</v>
      </c>
    </row>
    <row r="64" spans="4:4">
      <c r="D64" s="405" t="s">
        <v>37</v>
      </c>
    </row>
    <row r="65" spans="4:4">
      <c r="D65" s="405" t="s">
        <v>728</v>
      </c>
    </row>
    <row r="66" spans="4:4">
      <c r="D66" s="405" t="s">
        <v>729</v>
      </c>
    </row>
    <row r="67" spans="4:4">
      <c r="D67" s="405" t="s">
        <v>730</v>
      </c>
    </row>
    <row r="68" spans="4:4">
      <c r="D68" s="405" t="s">
        <v>731</v>
      </c>
    </row>
    <row r="69" spans="4:4">
      <c r="D69" s="405" t="s">
        <v>732</v>
      </c>
    </row>
    <row r="70" spans="4:4">
      <c r="D70" s="405" t="s">
        <v>733</v>
      </c>
    </row>
    <row r="71" spans="4:4">
      <c r="D71" s="405" t="s">
        <v>734</v>
      </c>
    </row>
    <row r="72" spans="4:4">
      <c r="D72" s="405" t="s">
        <v>735</v>
      </c>
    </row>
    <row r="73" spans="4:4">
      <c r="D73" s="405" t="s">
        <v>736</v>
      </c>
    </row>
    <row r="74" spans="4:4">
      <c r="D74" s="405" t="s">
        <v>737</v>
      </c>
    </row>
    <row r="75" spans="4:4">
      <c r="D75" s="405" t="s">
        <v>738</v>
      </c>
    </row>
    <row r="76" spans="4:4">
      <c r="D76" s="405" t="s">
        <v>739</v>
      </c>
    </row>
    <row r="77" spans="4:4">
      <c r="D77" s="405" t="s">
        <v>740</v>
      </c>
    </row>
    <row r="78" spans="4:4">
      <c r="D78" s="405" t="s">
        <v>741</v>
      </c>
    </row>
    <row r="79" spans="4:4">
      <c r="D79" s="405" t="s">
        <v>742</v>
      </c>
    </row>
    <row r="80" spans="4:4">
      <c r="D80" s="405" t="s">
        <v>743</v>
      </c>
    </row>
    <row r="81" spans="4:4">
      <c r="D81" s="405" t="s">
        <v>744</v>
      </c>
    </row>
    <row r="82" spans="4:4">
      <c r="D82" s="405" t="s">
        <v>745</v>
      </c>
    </row>
    <row r="83" spans="4:4">
      <c r="D83" s="405" t="s">
        <v>746</v>
      </c>
    </row>
    <row r="84" spans="4:4">
      <c r="D84" s="405" t="s">
        <v>747</v>
      </c>
    </row>
    <row r="85" spans="4:4">
      <c r="D85" s="405" t="s">
        <v>748</v>
      </c>
    </row>
    <row r="86" spans="4:4">
      <c r="D86" s="405" t="s">
        <v>749</v>
      </c>
    </row>
    <row r="87" spans="4:4">
      <c r="D87" s="405" t="s">
        <v>750</v>
      </c>
    </row>
    <row r="88" spans="4:4">
      <c r="D88" s="405" t="s">
        <v>751</v>
      </c>
    </row>
    <row r="89" spans="4:4">
      <c r="D89" s="405" t="s">
        <v>752</v>
      </c>
    </row>
    <row r="90" spans="4:4">
      <c r="D90" s="405" t="s">
        <v>753</v>
      </c>
    </row>
    <row r="91" spans="4:4">
      <c r="D91" s="405" t="s">
        <v>754</v>
      </c>
    </row>
    <row r="92" spans="4:4">
      <c r="D92" s="405" t="s">
        <v>755</v>
      </c>
    </row>
    <row r="93" spans="4:4">
      <c r="D93" s="405" t="s">
        <v>756</v>
      </c>
    </row>
    <row r="94" spans="4:4">
      <c r="D94" s="405" t="s">
        <v>757</v>
      </c>
    </row>
    <row r="95" spans="4:4">
      <c r="D95" s="405" t="s">
        <v>758</v>
      </c>
    </row>
    <row r="96" spans="4:4">
      <c r="D96" s="405" t="s">
        <v>759</v>
      </c>
    </row>
    <row r="97" spans="4:4">
      <c r="D97" s="405" t="s">
        <v>760</v>
      </c>
    </row>
    <row r="98" spans="4:4">
      <c r="D98" s="405" t="s">
        <v>761</v>
      </c>
    </row>
    <row r="99" spans="4:4">
      <c r="D99" s="405" t="s">
        <v>762</v>
      </c>
    </row>
    <row r="100" spans="4:4">
      <c r="D100" s="405" t="s">
        <v>763</v>
      </c>
    </row>
    <row r="101" spans="4:4">
      <c r="D101" s="405" t="s">
        <v>764</v>
      </c>
    </row>
    <row r="102" spans="4:4">
      <c r="D102" s="405" t="s">
        <v>765</v>
      </c>
    </row>
    <row r="103" spans="4:4">
      <c r="D103" s="405" t="s">
        <v>766</v>
      </c>
    </row>
    <row r="104" spans="4:4">
      <c r="D104" s="405" t="s">
        <v>767</v>
      </c>
    </row>
    <row r="105" spans="4:4">
      <c r="D105" s="405" t="s">
        <v>768</v>
      </c>
    </row>
    <row r="106" spans="4:4">
      <c r="D106" s="405" t="s">
        <v>769</v>
      </c>
    </row>
    <row r="107" spans="4:4">
      <c r="D107" s="405" t="s">
        <v>770</v>
      </c>
    </row>
    <row r="108" spans="4:4">
      <c r="D108" s="405" t="s">
        <v>771</v>
      </c>
    </row>
    <row r="109" spans="4:4">
      <c r="D109" s="405" t="s">
        <v>772</v>
      </c>
    </row>
    <row r="110" spans="4:4">
      <c r="D110" s="405" t="s">
        <v>773</v>
      </c>
    </row>
    <row r="111" spans="4:4">
      <c r="D111" s="405" t="s">
        <v>774</v>
      </c>
    </row>
    <row r="112" spans="4:4">
      <c r="D112" s="405" t="s">
        <v>775</v>
      </c>
    </row>
    <row r="113" spans="4:4">
      <c r="D113" s="405" t="s">
        <v>776</v>
      </c>
    </row>
    <row r="114" spans="4:4">
      <c r="D114" s="405" t="s">
        <v>777</v>
      </c>
    </row>
    <row r="115" spans="4:4">
      <c r="D115" s="405" t="s">
        <v>778</v>
      </c>
    </row>
    <row r="116" spans="4:4">
      <c r="D116" s="405" t="s">
        <v>779</v>
      </c>
    </row>
    <row r="117" spans="4:4">
      <c r="D117" s="405" t="s">
        <v>780</v>
      </c>
    </row>
    <row r="118" spans="4:4">
      <c r="D118" s="405" t="s">
        <v>781</v>
      </c>
    </row>
    <row r="119" spans="4:4">
      <c r="D119" s="405" t="s">
        <v>782</v>
      </c>
    </row>
    <row r="120" spans="4:4">
      <c r="D120" s="405" t="s">
        <v>783</v>
      </c>
    </row>
    <row r="121" spans="4:4">
      <c r="D121" s="405" t="s">
        <v>784</v>
      </c>
    </row>
    <row r="122" spans="4:4">
      <c r="D122" s="405" t="s">
        <v>785</v>
      </c>
    </row>
    <row r="123" spans="4:4">
      <c r="D123" s="405" t="s">
        <v>786</v>
      </c>
    </row>
    <row r="124" spans="4:4">
      <c r="D124" s="405" t="s">
        <v>787</v>
      </c>
    </row>
    <row r="125" spans="4:4">
      <c r="D125" s="405" t="s">
        <v>788</v>
      </c>
    </row>
    <row r="126" spans="4:4">
      <c r="D126" s="405" t="s">
        <v>789</v>
      </c>
    </row>
    <row r="127" spans="4:4">
      <c r="D127" s="405" t="s">
        <v>790</v>
      </c>
    </row>
    <row r="128" spans="4:4">
      <c r="D128" s="405" t="s">
        <v>791</v>
      </c>
    </row>
    <row r="129" spans="4:4">
      <c r="D129" s="405" t="s">
        <v>792</v>
      </c>
    </row>
    <row r="130" spans="4:4">
      <c r="D130" s="405" t="s">
        <v>793</v>
      </c>
    </row>
    <row r="131" spans="4:4">
      <c r="D131" s="405" t="s">
        <v>794</v>
      </c>
    </row>
    <row r="132" spans="4:4">
      <c r="D132" s="405" t="s">
        <v>795</v>
      </c>
    </row>
    <row r="133" spans="4:4">
      <c r="D133" s="405" t="s">
        <v>796</v>
      </c>
    </row>
    <row r="134" spans="4:4">
      <c r="D134" s="405" t="s">
        <v>797</v>
      </c>
    </row>
    <row r="135" spans="4:4">
      <c r="D135" s="405" t="s">
        <v>798</v>
      </c>
    </row>
    <row r="136" spans="4:4">
      <c r="D136" s="405" t="s">
        <v>799</v>
      </c>
    </row>
    <row r="137" spans="4:4">
      <c r="D137" s="405" t="s">
        <v>800</v>
      </c>
    </row>
    <row r="138" spans="4:4">
      <c r="D138" s="405" t="s">
        <v>801</v>
      </c>
    </row>
    <row r="139" spans="4:4">
      <c r="D139" s="405" t="s">
        <v>802</v>
      </c>
    </row>
    <row r="140" spans="4:4">
      <c r="D140" s="405" t="s">
        <v>803</v>
      </c>
    </row>
    <row r="141" spans="4:4">
      <c r="D141" s="405" t="s">
        <v>804</v>
      </c>
    </row>
    <row r="142" spans="4:4">
      <c r="D142" s="405" t="s">
        <v>805</v>
      </c>
    </row>
    <row r="143" spans="4:4">
      <c r="D143" s="405" t="s">
        <v>806</v>
      </c>
    </row>
    <row r="144" spans="4:4">
      <c r="D144" s="405" t="s">
        <v>807</v>
      </c>
    </row>
    <row r="145" spans="4:4">
      <c r="D145" s="405" t="s">
        <v>808</v>
      </c>
    </row>
    <row r="146" spans="4:4">
      <c r="D146" s="405" t="s">
        <v>809</v>
      </c>
    </row>
    <row r="147" spans="4:4">
      <c r="D147" s="405" t="s">
        <v>810</v>
      </c>
    </row>
    <row r="148" spans="4:4">
      <c r="D148" s="405" t="s">
        <v>640</v>
      </c>
    </row>
    <row r="149" spans="4:4">
      <c r="D149" s="405" t="s">
        <v>811</v>
      </c>
    </row>
    <row r="150" spans="4:4">
      <c r="D150" s="405" t="s">
        <v>812</v>
      </c>
    </row>
    <row r="151" spans="4:4">
      <c r="D151" s="405" t="s">
        <v>813</v>
      </c>
    </row>
    <row r="152" spans="4:4">
      <c r="D152" s="405" t="s">
        <v>814</v>
      </c>
    </row>
    <row r="153" spans="4:4">
      <c r="D153" s="405" t="s">
        <v>815</v>
      </c>
    </row>
    <row r="154" spans="4:4">
      <c r="D154" s="405" t="s">
        <v>816</v>
      </c>
    </row>
    <row r="155" spans="4:4">
      <c r="D155" s="405" t="s">
        <v>817</v>
      </c>
    </row>
    <row r="156" spans="4:4">
      <c r="D156" s="405" t="s">
        <v>818</v>
      </c>
    </row>
    <row r="157" spans="4:4">
      <c r="D157" s="405" t="s">
        <v>819</v>
      </c>
    </row>
    <row r="158" spans="4:4">
      <c r="D158" s="405" t="s">
        <v>820</v>
      </c>
    </row>
    <row r="159" spans="4:4">
      <c r="D159" s="405" t="s">
        <v>821</v>
      </c>
    </row>
    <row r="160" spans="4:4">
      <c r="D160" s="405" t="s">
        <v>822</v>
      </c>
    </row>
    <row r="161" spans="4:4">
      <c r="D161" s="405" t="s">
        <v>823</v>
      </c>
    </row>
    <row r="162" spans="4:4">
      <c r="D162" s="405" t="s">
        <v>824</v>
      </c>
    </row>
    <row r="163" spans="4:4">
      <c r="D163" s="405" t="s">
        <v>825</v>
      </c>
    </row>
    <row r="164" spans="4:4">
      <c r="D164" s="405" t="s">
        <v>826</v>
      </c>
    </row>
    <row r="165" spans="4:4">
      <c r="D165" s="405" t="s">
        <v>827</v>
      </c>
    </row>
    <row r="166" spans="4:4">
      <c r="D166" s="405" t="s">
        <v>828</v>
      </c>
    </row>
    <row r="167" spans="4:4">
      <c r="D167" s="405" t="s">
        <v>829</v>
      </c>
    </row>
    <row r="168" spans="4:4">
      <c r="D168" s="405" t="s">
        <v>830</v>
      </c>
    </row>
    <row r="169" spans="4:4">
      <c r="D169" s="405" t="s">
        <v>831</v>
      </c>
    </row>
    <row r="170" spans="4:4">
      <c r="D170" s="405" t="s">
        <v>832</v>
      </c>
    </row>
    <row r="171" spans="4:4">
      <c r="D171" s="405" t="s">
        <v>833</v>
      </c>
    </row>
    <row r="172" spans="4:4">
      <c r="D172" s="405" t="s">
        <v>834</v>
      </c>
    </row>
    <row r="173" spans="4:4">
      <c r="D173" s="405" t="s">
        <v>835</v>
      </c>
    </row>
    <row r="174" spans="4:4">
      <c r="D174" s="405" t="s">
        <v>836</v>
      </c>
    </row>
    <row r="175" spans="4:4">
      <c r="D175" s="405" t="s">
        <v>837</v>
      </c>
    </row>
    <row r="176" spans="4:4">
      <c r="D176" s="405" t="s">
        <v>838</v>
      </c>
    </row>
    <row r="177" spans="4:4">
      <c r="D177" s="405" t="s">
        <v>839</v>
      </c>
    </row>
    <row r="178" spans="4:4">
      <c r="D178" s="405" t="s">
        <v>840</v>
      </c>
    </row>
    <row r="179" spans="4:4">
      <c r="D179" s="405" t="s">
        <v>841</v>
      </c>
    </row>
    <row r="180" spans="4:4">
      <c r="D180" s="405" t="s">
        <v>842</v>
      </c>
    </row>
    <row r="181" spans="4:4">
      <c r="D181" s="405" t="s">
        <v>843</v>
      </c>
    </row>
    <row r="182" spans="4:4">
      <c r="D182" s="405" t="s">
        <v>844</v>
      </c>
    </row>
    <row r="183" spans="4:4">
      <c r="D183" s="405" t="s">
        <v>845</v>
      </c>
    </row>
    <row r="184" spans="4:4">
      <c r="D184" s="405" t="s">
        <v>846</v>
      </c>
    </row>
    <row r="185" spans="4:4">
      <c r="D185" s="405" t="s">
        <v>847</v>
      </c>
    </row>
    <row r="186" spans="4:4">
      <c r="D186" s="405" t="s">
        <v>848</v>
      </c>
    </row>
    <row r="187" spans="4:4">
      <c r="D187" s="405" t="s">
        <v>849</v>
      </c>
    </row>
    <row r="188" spans="4:4">
      <c r="D188" s="405" t="s">
        <v>850</v>
      </c>
    </row>
    <row r="189" spans="4:4">
      <c r="D189" s="405" t="s">
        <v>851</v>
      </c>
    </row>
    <row r="190" spans="4:4">
      <c r="D190" s="405" t="s">
        <v>852</v>
      </c>
    </row>
    <row r="191" spans="4:4">
      <c r="D191" s="405" t="s">
        <v>853</v>
      </c>
    </row>
    <row r="192" spans="4:4">
      <c r="D192" s="405" t="s">
        <v>854</v>
      </c>
    </row>
    <row r="193" spans="4:4">
      <c r="D193" s="405" t="s">
        <v>855</v>
      </c>
    </row>
    <row r="194" spans="4:4">
      <c r="D194" s="405" t="s">
        <v>856</v>
      </c>
    </row>
    <row r="195" spans="4:4">
      <c r="D195" s="405" t="s">
        <v>857</v>
      </c>
    </row>
    <row r="196" spans="4:4">
      <c r="D196" s="405" t="s">
        <v>858</v>
      </c>
    </row>
    <row r="197" spans="4:4">
      <c r="D197" s="405" t="s">
        <v>859</v>
      </c>
    </row>
    <row r="198" spans="4:4">
      <c r="D198" s="405" t="s">
        <v>860</v>
      </c>
    </row>
    <row r="199" spans="4:4">
      <c r="D199" s="405" t="s">
        <v>861</v>
      </c>
    </row>
    <row r="200" spans="4:4">
      <c r="D200" s="405" t="s">
        <v>862</v>
      </c>
    </row>
    <row r="201" spans="4:4">
      <c r="D201" s="405" t="s">
        <v>863</v>
      </c>
    </row>
    <row r="202" spans="4:4">
      <c r="D202" s="405" t="s">
        <v>864</v>
      </c>
    </row>
    <row r="203" spans="4:4">
      <c r="D203" s="405" t="s">
        <v>865</v>
      </c>
    </row>
    <row r="204" spans="4:4">
      <c r="D204" s="405" t="s">
        <v>866</v>
      </c>
    </row>
    <row r="205" spans="4:4">
      <c r="D205" s="405" t="s">
        <v>867</v>
      </c>
    </row>
    <row r="206" spans="4:4">
      <c r="D206" s="405" t="s">
        <v>868</v>
      </c>
    </row>
    <row r="207" spans="4:4">
      <c r="D207" s="405" t="s">
        <v>869</v>
      </c>
    </row>
    <row r="208" spans="4:4">
      <c r="D208" s="405" t="s">
        <v>870</v>
      </c>
    </row>
    <row r="209" spans="4:4">
      <c r="D209" s="405" t="s">
        <v>871</v>
      </c>
    </row>
    <row r="210" spans="4:4">
      <c r="D210" s="405" t="s">
        <v>872</v>
      </c>
    </row>
    <row r="211" spans="4:4">
      <c r="D211" s="405" t="s">
        <v>873</v>
      </c>
    </row>
    <row r="212" spans="4:4">
      <c r="D212" s="405" t="s">
        <v>874</v>
      </c>
    </row>
    <row r="213" spans="4:4">
      <c r="D213" s="405" t="s">
        <v>875</v>
      </c>
    </row>
    <row r="214" spans="4:4">
      <c r="D214" s="405" t="s">
        <v>876</v>
      </c>
    </row>
    <row r="215" spans="4:4">
      <c r="D215" s="405" t="s">
        <v>877</v>
      </c>
    </row>
    <row r="216" spans="4:4">
      <c r="D216" s="405" t="s">
        <v>878</v>
      </c>
    </row>
    <row r="217" spans="4:4">
      <c r="D217" s="405" t="s">
        <v>879</v>
      </c>
    </row>
    <row r="218" spans="4:4">
      <c r="D218" s="405" t="s">
        <v>880</v>
      </c>
    </row>
    <row r="219" spans="4:4">
      <c r="D219" s="405" t="s">
        <v>881</v>
      </c>
    </row>
    <row r="220" spans="4:4">
      <c r="D220" s="405" t="s">
        <v>882</v>
      </c>
    </row>
    <row r="221" spans="4:4">
      <c r="D221" s="405" t="s">
        <v>883</v>
      </c>
    </row>
    <row r="222" spans="4:4">
      <c r="D222" s="405" t="s">
        <v>884</v>
      </c>
    </row>
    <row r="223" spans="4:4">
      <c r="D223" s="405" t="s">
        <v>885</v>
      </c>
    </row>
    <row r="224" spans="4:4">
      <c r="D224" s="405" t="s">
        <v>886</v>
      </c>
    </row>
    <row r="225" spans="4:4">
      <c r="D225" s="405" t="s">
        <v>887</v>
      </c>
    </row>
    <row r="226" spans="4:4">
      <c r="D226" s="405" t="s">
        <v>888</v>
      </c>
    </row>
    <row r="227" spans="4:4">
      <c r="D227" s="405" t="s">
        <v>889</v>
      </c>
    </row>
    <row r="228" spans="4:4">
      <c r="D228" s="405" t="s">
        <v>890</v>
      </c>
    </row>
    <row r="229" spans="4:4">
      <c r="D229" s="405" t="s">
        <v>891</v>
      </c>
    </row>
    <row r="230" spans="4:4">
      <c r="D230" s="405" t="s">
        <v>892</v>
      </c>
    </row>
    <row r="231" spans="4:4">
      <c r="D231" s="405" t="s">
        <v>893</v>
      </c>
    </row>
    <row r="232" spans="4:4">
      <c r="D232" s="405" t="s">
        <v>894</v>
      </c>
    </row>
    <row r="233" spans="4:4">
      <c r="D233" s="405" t="s">
        <v>895</v>
      </c>
    </row>
    <row r="234" spans="4:4">
      <c r="D234" s="405" t="s">
        <v>896</v>
      </c>
    </row>
    <row r="235" spans="4:4">
      <c r="D235" s="405" t="s">
        <v>897</v>
      </c>
    </row>
    <row r="236" spans="4:4">
      <c r="D236" s="405" t="s">
        <v>898</v>
      </c>
    </row>
    <row r="237" spans="4:4">
      <c r="D237" s="405" t="s">
        <v>899</v>
      </c>
    </row>
    <row r="238" spans="4:4">
      <c r="D238" s="405" t="s">
        <v>900</v>
      </c>
    </row>
    <row r="239" spans="4:4">
      <c r="D239" s="405" t="s">
        <v>901</v>
      </c>
    </row>
    <row r="240" spans="4:4">
      <c r="D240" s="405" t="s">
        <v>902</v>
      </c>
    </row>
    <row r="241" spans="4:4">
      <c r="D241" s="405" t="s">
        <v>903</v>
      </c>
    </row>
    <row r="242" spans="4:4">
      <c r="D242" s="405" t="s">
        <v>904</v>
      </c>
    </row>
    <row r="243" spans="4:4">
      <c r="D243" s="405" t="s">
        <v>905</v>
      </c>
    </row>
    <row r="244" spans="4:4">
      <c r="D244" s="405" t="s">
        <v>906</v>
      </c>
    </row>
    <row r="245" spans="4:4">
      <c r="D245" s="405" t="s">
        <v>907</v>
      </c>
    </row>
    <row r="246" spans="4:4">
      <c r="D246" s="405" t="s">
        <v>908</v>
      </c>
    </row>
    <row r="247" spans="4:4">
      <c r="D247" s="405" t="s">
        <v>909</v>
      </c>
    </row>
    <row r="248" spans="4:4">
      <c r="D248" s="405" t="s">
        <v>910</v>
      </c>
    </row>
    <row r="249" spans="4:4">
      <c r="D249" s="405" t="s">
        <v>911</v>
      </c>
    </row>
    <row r="250" spans="4:4">
      <c r="D250" s="405" t="s">
        <v>912</v>
      </c>
    </row>
    <row r="251" spans="4:4">
      <c r="D251" s="405" t="s">
        <v>913</v>
      </c>
    </row>
    <row r="252" spans="4:4">
      <c r="D252" s="405" t="s">
        <v>914</v>
      </c>
    </row>
    <row r="253" spans="4:4">
      <c r="D253" s="405" t="s">
        <v>915</v>
      </c>
    </row>
    <row r="254" spans="4:4">
      <c r="D254" s="405" t="s">
        <v>916</v>
      </c>
    </row>
    <row r="255" spans="4:4">
      <c r="D255" s="405" t="s">
        <v>917</v>
      </c>
    </row>
    <row r="256" spans="4:4">
      <c r="D256" s="405" t="s">
        <v>918</v>
      </c>
    </row>
    <row r="257" spans="4:4">
      <c r="D257" s="405" t="s">
        <v>919</v>
      </c>
    </row>
    <row r="258" spans="4:4">
      <c r="D258" s="405" t="s">
        <v>920</v>
      </c>
    </row>
    <row r="259" spans="4:4">
      <c r="D259" s="405" t="s">
        <v>921</v>
      </c>
    </row>
    <row r="260" spans="4:4">
      <c r="D260" s="405" t="s">
        <v>922</v>
      </c>
    </row>
    <row r="261" spans="4:4">
      <c r="D261" s="405" t="s">
        <v>923</v>
      </c>
    </row>
    <row r="262" spans="4:4">
      <c r="D262" s="405" t="s">
        <v>924</v>
      </c>
    </row>
    <row r="263" spans="4:4">
      <c r="D263" s="405" t="s">
        <v>925</v>
      </c>
    </row>
    <row r="264" spans="4:4">
      <c r="D264" s="405" t="s">
        <v>926</v>
      </c>
    </row>
    <row r="265" spans="4:4">
      <c r="D265" s="405" t="s">
        <v>927</v>
      </c>
    </row>
    <row r="266" spans="4:4">
      <c r="D266" s="405" t="s">
        <v>928</v>
      </c>
    </row>
    <row r="267" spans="4:4">
      <c r="D267" s="405" t="s">
        <v>929</v>
      </c>
    </row>
    <row r="268" spans="4:4">
      <c r="D268" s="405" t="s">
        <v>930</v>
      </c>
    </row>
    <row r="269" spans="4:4">
      <c r="D269" s="405" t="s">
        <v>931</v>
      </c>
    </row>
    <row r="270" spans="4:4">
      <c r="D270" s="405" t="s">
        <v>932</v>
      </c>
    </row>
    <row r="271" spans="4:4">
      <c r="D271" s="405" t="s">
        <v>933</v>
      </c>
    </row>
    <row r="272" spans="4:4">
      <c r="D272" s="405" t="s">
        <v>934</v>
      </c>
    </row>
    <row r="273" spans="4:4">
      <c r="D273" s="405" t="s">
        <v>935</v>
      </c>
    </row>
    <row r="274" spans="4:4">
      <c r="D274" s="405" t="s">
        <v>936</v>
      </c>
    </row>
    <row r="275" spans="4:4">
      <c r="D275" s="405" t="s">
        <v>937</v>
      </c>
    </row>
    <row r="276" spans="4:4">
      <c r="D276" s="405" t="s">
        <v>938</v>
      </c>
    </row>
    <row r="277" spans="4:4">
      <c r="D277" s="405" t="s">
        <v>939</v>
      </c>
    </row>
    <row r="278" spans="4:4">
      <c r="D278" s="405" t="s">
        <v>940</v>
      </c>
    </row>
    <row r="279" spans="4:4">
      <c r="D279" s="405" t="s">
        <v>941</v>
      </c>
    </row>
    <row r="280" spans="4:4">
      <c r="D280" s="405" t="s">
        <v>942</v>
      </c>
    </row>
    <row r="281" spans="4:4">
      <c r="D281" s="405" t="s">
        <v>943</v>
      </c>
    </row>
    <row r="282" spans="4:4">
      <c r="D282" s="405" t="s">
        <v>944</v>
      </c>
    </row>
    <row r="283" spans="4:4">
      <c r="D283" s="405" t="s">
        <v>945</v>
      </c>
    </row>
    <row r="284" spans="4:4">
      <c r="D284" s="405" t="s">
        <v>946</v>
      </c>
    </row>
    <row r="285" spans="4:4">
      <c r="D285" s="405" t="s">
        <v>947</v>
      </c>
    </row>
    <row r="286" spans="4:4">
      <c r="D286" s="405" t="s">
        <v>948</v>
      </c>
    </row>
    <row r="287" spans="4:4">
      <c r="D287" s="405" t="s">
        <v>949</v>
      </c>
    </row>
    <row r="288" spans="4:4">
      <c r="D288" s="405" t="s">
        <v>950</v>
      </c>
    </row>
    <row r="289" spans="4:4">
      <c r="D289" s="405" t="s">
        <v>951</v>
      </c>
    </row>
    <row r="290" spans="4:4">
      <c r="D290" s="405" t="s">
        <v>952</v>
      </c>
    </row>
    <row r="291" spans="4:4">
      <c r="D291" s="405" t="s">
        <v>953</v>
      </c>
    </row>
    <row r="292" spans="4:4">
      <c r="D292" s="405" t="s">
        <v>954</v>
      </c>
    </row>
    <row r="293" spans="4:4">
      <c r="D293" s="405" t="s">
        <v>955</v>
      </c>
    </row>
    <row r="294" spans="4:4">
      <c r="D294" s="405" t="s">
        <v>956</v>
      </c>
    </row>
    <row r="295" spans="4:4">
      <c r="D295" s="405" t="s">
        <v>957</v>
      </c>
    </row>
    <row r="296" spans="4:4">
      <c r="D296" s="405" t="s">
        <v>958</v>
      </c>
    </row>
  </sheetData>
  <autoFilter ref="D1:K296"/>
  <phoneticPr fontId="173" type="noConversion"/>
  <conditionalFormatting sqref="A1:A44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E14" sqref="E14"/>
    </sheetView>
  </sheetViews>
  <sheetFormatPr defaultColWidth="8.25" defaultRowHeight="15"/>
  <cols>
    <col min="1" max="1" width="8.25" style="405"/>
    <col min="2" max="2" width="6.5" style="405" customWidth="1"/>
    <col min="3" max="5" width="9.5" style="405" customWidth="1"/>
    <col min="6" max="6" width="18.125" style="405" customWidth="1"/>
    <col min="7" max="7" width="23.25" style="405" customWidth="1"/>
    <col min="8" max="9" width="13.125" style="405" customWidth="1"/>
    <col min="10" max="10" width="7.375" style="405" customWidth="1"/>
    <col min="11" max="11" width="13.125" style="405" customWidth="1"/>
    <col min="12" max="12" width="8.25" style="405"/>
    <col min="13" max="13" width="20.25" style="405" customWidth="1"/>
    <col min="14" max="17" width="13.125" style="405" customWidth="1"/>
    <col min="18" max="18" width="20.125" style="405" customWidth="1"/>
    <col min="19" max="19" width="18.375" style="405" customWidth="1"/>
    <col min="20" max="16384" width="8.25" style="405"/>
  </cols>
  <sheetData>
    <row r="1" spans="1:20" s="404" customFormat="1" ht="41.45" customHeight="1">
      <c r="A1" s="404" t="s">
        <v>2</v>
      </c>
      <c r="B1" s="404" t="s">
        <v>31</v>
      </c>
      <c r="C1" s="404" t="s">
        <v>38</v>
      </c>
      <c r="D1" s="404" t="s">
        <v>73</v>
      </c>
      <c r="E1" s="404" t="s">
        <v>959</v>
      </c>
      <c r="F1" s="404" t="s">
        <v>5</v>
      </c>
      <c r="G1" s="404" t="s">
        <v>21</v>
      </c>
      <c r="H1" s="404" t="s">
        <v>960</v>
      </c>
      <c r="I1" s="404" t="s">
        <v>39</v>
      </c>
      <c r="J1" s="404" t="s">
        <v>59</v>
      </c>
      <c r="K1" s="404" t="s">
        <v>73</v>
      </c>
      <c r="L1" s="404" t="s">
        <v>961</v>
      </c>
      <c r="M1" s="404" t="s">
        <v>962</v>
      </c>
      <c r="N1" s="404" t="s">
        <v>7</v>
      </c>
      <c r="O1" s="404" t="s">
        <v>23</v>
      </c>
      <c r="P1" s="404" t="s">
        <v>34</v>
      </c>
      <c r="Q1" s="404" t="s">
        <v>41</v>
      </c>
      <c r="R1" s="406" t="s">
        <v>963</v>
      </c>
      <c r="S1" s="404" t="s">
        <v>99</v>
      </c>
      <c r="T1" s="404" t="s">
        <v>63</v>
      </c>
    </row>
    <row r="2" spans="1:20" ht="14.45" customHeight="1">
      <c r="A2" s="405" t="s">
        <v>3</v>
      </c>
      <c r="D2" s="405" t="s">
        <v>64</v>
      </c>
      <c r="F2" s="405" t="s">
        <v>6</v>
      </c>
      <c r="G2" s="405" t="s">
        <v>42</v>
      </c>
      <c r="H2" s="405" t="s">
        <v>51</v>
      </c>
      <c r="I2" s="405" t="s">
        <v>964</v>
      </c>
      <c r="K2" s="405" t="s">
        <v>64</v>
      </c>
      <c r="L2" s="405" t="s">
        <v>965</v>
      </c>
      <c r="M2" s="405" t="s">
        <v>966</v>
      </c>
      <c r="N2" s="405" t="s">
        <v>8</v>
      </c>
      <c r="O2" s="405" t="s">
        <v>24</v>
      </c>
      <c r="P2" s="405" t="s">
        <v>967</v>
      </c>
      <c r="Q2" s="405" t="s">
        <v>64</v>
      </c>
      <c r="R2" s="405" t="s">
        <v>968</v>
      </c>
      <c r="S2" s="407" t="s">
        <v>145</v>
      </c>
      <c r="T2" s="405" t="s">
        <v>64</v>
      </c>
    </row>
    <row r="3" spans="1:20">
      <c r="B3" s="405">
        <v>2025</v>
      </c>
      <c r="C3" s="405" t="s">
        <v>969</v>
      </c>
      <c r="D3" s="405" t="s">
        <v>74</v>
      </c>
      <c r="E3" s="405" t="s">
        <v>970</v>
      </c>
      <c r="F3" s="405" t="s">
        <v>25</v>
      </c>
      <c r="G3" s="405" t="s">
        <v>971</v>
      </c>
      <c r="H3" s="405" t="s">
        <v>52</v>
      </c>
      <c r="I3" s="405" t="s">
        <v>972</v>
      </c>
      <c r="J3" s="405" t="s">
        <v>973</v>
      </c>
      <c r="K3" s="405" t="s">
        <v>74</v>
      </c>
      <c r="L3" s="405" t="s">
        <v>974</v>
      </c>
      <c r="M3" s="405" t="s">
        <v>975</v>
      </c>
      <c r="P3" s="405" t="s">
        <v>35</v>
      </c>
      <c r="Q3" s="405" t="s">
        <v>74</v>
      </c>
      <c r="R3" s="405" t="s">
        <v>976</v>
      </c>
      <c r="S3" s="407" t="s">
        <v>977</v>
      </c>
      <c r="T3" s="405" t="s">
        <v>74</v>
      </c>
    </row>
    <row r="4" spans="1:20">
      <c r="B4" s="405">
        <v>2026</v>
      </c>
      <c r="C4" s="405" t="s">
        <v>978</v>
      </c>
      <c r="E4" s="405" t="s">
        <v>979</v>
      </c>
      <c r="G4" s="405" t="s">
        <v>980</v>
      </c>
      <c r="H4" s="405" t="s">
        <v>981</v>
      </c>
      <c r="I4" s="405" t="s">
        <v>40</v>
      </c>
      <c r="J4" s="405" t="s">
        <v>982</v>
      </c>
      <c r="L4" s="405" t="s">
        <v>983</v>
      </c>
      <c r="M4" s="405" t="s">
        <v>984</v>
      </c>
      <c r="R4" s="405" t="s">
        <v>985</v>
      </c>
      <c r="S4" s="405" t="s">
        <v>986</v>
      </c>
    </row>
    <row r="5" spans="1:20">
      <c r="B5" s="405">
        <v>2027</v>
      </c>
      <c r="C5" s="405" t="s">
        <v>987</v>
      </c>
      <c r="E5" s="405" t="s">
        <v>988</v>
      </c>
      <c r="G5" s="405" t="s">
        <v>22</v>
      </c>
      <c r="H5" s="405" t="s">
        <v>33</v>
      </c>
      <c r="I5" s="405" t="s">
        <v>989</v>
      </c>
      <c r="L5" s="405" t="s">
        <v>144</v>
      </c>
      <c r="M5" s="405" t="s">
        <v>990</v>
      </c>
      <c r="R5" s="405" t="s">
        <v>991</v>
      </c>
      <c r="S5" s="405" t="s">
        <v>992</v>
      </c>
    </row>
    <row r="6" spans="1:20">
      <c r="C6" s="405" t="s">
        <v>993</v>
      </c>
      <c r="E6" s="405" t="s">
        <v>994</v>
      </c>
      <c r="G6" s="405" t="s">
        <v>995</v>
      </c>
      <c r="H6" s="405" t="s">
        <v>996</v>
      </c>
      <c r="L6" s="405" t="s">
        <v>997</v>
      </c>
      <c r="M6" s="405" t="s">
        <v>70</v>
      </c>
      <c r="R6" s="408" t="s">
        <v>998</v>
      </c>
      <c r="S6" s="405" t="s">
        <v>999</v>
      </c>
    </row>
    <row r="7" spans="1:20">
      <c r="C7" s="405" t="s">
        <v>1000</v>
      </c>
      <c r="G7" s="405" t="s">
        <v>1001</v>
      </c>
      <c r="H7" s="405" t="s">
        <v>56</v>
      </c>
      <c r="R7" s="405" t="s">
        <v>1002</v>
      </c>
    </row>
    <row r="8" spans="1:20">
      <c r="G8" s="405" t="s">
        <v>1003</v>
      </c>
      <c r="H8" s="405" t="s">
        <v>1004</v>
      </c>
      <c r="R8" s="405" t="s">
        <v>1005</v>
      </c>
    </row>
    <row r="9" spans="1:20">
      <c r="G9" s="405" t="s">
        <v>1006</v>
      </c>
      <c r="H9" s="405" t="s">
        <v>1007</v>
      </c>
      <c r="R9" s="405" t="s">
        <v>1008</v>
      </c>
    </row>
    <row r="10" spans="1:20">
      <c r="G10" s="405" t="s">
        <v>1009</v>
      </c>
      <c r="R10" s="405" t="s">
        <v>1010</v>
      </c>
    </row>
    <row r="11" spans="1:20">
      <c r="R11" s="405" t="s">
        <v>1011</v>
      </c>
    </row>
    <row r="12" spans="1:20">
      <c r="R12" s="405" t="s">
        <v>1012</v>
      </c>
    </row>
    <row r="13" spans="1:20">
      <c r="R13" s="409" t="s">
        <v>1013</v>
      </c>
    </row>
    <row r="14" spans="1:20">
      <c r="R14" s="409" t="s">
        <v>1014</v>
      </c>
    </row>
  </sheetData>
  <autoFilter ref="A1:T14"/>
  <phoneticPr fontId="17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L30" sqref="L30"/>
    </sheetView>
  </sheetViews>
  <sheetFormatPr defaultColWidth="7.875" defaultRowHeight="14.25"/>
  <cols>
    <col min="1" max="1" width="16.5" style="150" customWidth="1"/>
    <col min="2" max="2" width="10" style="150" customWidth="1"/>
    <col min="3" max="3" width="12.125" style="150" customWidth="1"/>
    <col min="4" max="4" width="26.5" style="150" customWidth="1"/>
    <col min="5" max="6" width="11.125" style="150" customWidth="1"/>
    <col min="7" max="7" width="4.125" style="385" customWidth="1"/>
    <col min="8" max="8" width="12.375" style="150" customWidth="1"/>
    <col min="9" max="9" width="4.875" style="150" customWidth="1"/>
    <col min="10" max="10" width="13.875" style="150" customWidth="1"/>
    <col min="11" max="11" width="3.625" style="385" customWidth="1"/>
    <col min="12" max="12" width="20.375" style="151" customWidth="1"/>
    <col min="13" max="13" width="4.625" style="151" customWidth="1"/>
    <col min="14" max="14" width="20.375" style="151" customWidth="1"/>
    <col min="15" max="15" width="20.875" style="150" customWidth="1"/>
    <col min="16" max="16" width="20.375" style="151" customWidth="1"/>
    <col min="17" max="17" width="7.875" style="161"/>
    <col min="18" max="16384" width="7.875" style="150"/>
  </cols>
  <sheetData>
    <row r="1" spans="1:17" s="149" customFormat="1" ht="40.5">
      <c r="A1" s="386" t="s">
        <v>17</v>
      </c>
      <c r="B1" s="153" t="s">
        <v>87</v>
      </c>
      <c r="C1" s="153" t="s">
        <v>1015</v>
      </c>
      <c r="D1" s="153" t="s">
        <v>1016</v>
      </c>
      <c r="F1" s="387" t="s">
        <v>1017</v>
      </c>
      <c r="G1" s="388"/>
      <c r="H1" s="387" t="s">
        <v>1018</v>
      </c>
      <c r="J1" s="157" t="s">
        <v>1019</v>
      </c>
      <c r="K1" s="389"/>
      <c r="L1" s="157" t="s">
        <v>1020</v>
      </c>
      <c r="M1" s="389"/>
      <c r="N1" s="157" t="s">
        <v>1021</v>
      </c>
      <c r="O1" s="154" t="s">
        <v>1022</v>
      </c>
      <c r="P1" s="157" t="s">
        <v>1023</v>
      </c>
      <c r="Q1" s="390"/>
    </row>
    <row r="2" spans="1:17">
      <c r="B2" s="165"/>
      <c r="C2" s="151"/>
      <c r="D2" s="151"/>
      <c r="E2" s="151"/>
      <c r="F2" s="151"/>
      <c r="G2" s="391"/>
      <c r="H2" s="151"/>
      <c r="L2" s="392" t="s">
        <v>1024</v>
      </c>
      <c r="M2" s="392"/>
      <c r="N2" s="392" t="s">
        <v>1024</v>
      </c>
      <c r="P2" s="392"/>
    </row>
    <row r="3" spans="1:17">
      <c r="A3" s="881" t="s">
        <v>1025</v>
      </c>
      <c r="B3" s="881" t="s">
        <v>1026</v>
      </c>
      <c r="C3" s="167" t="s">
        <v>1027</v>
      </c>
      <c r="D3" s="167" t="s">
        <v>1028</v>
      </c>
      <c r="E3" s="168" t="s">
        <v>1029</v>
      </c>
      <c r="F3" s="869">
        <v>0</v>
      </c>
      <c r="G3" s="393"/>
      <c r="H3" s="869">
        <v>45657</v>
      </c>
      <c r="J3" s="169">
        <f>'[31]ID-135gsm flannel '!F6</f>
        <v>7.05</v>
      </c>
      <c r="K3" s="394"/>
      <c r="L3" s="395">
        <f>'[31]ID-135gsm flannel '!G6</f>
        <v>6.98</v>
      </c>
      <c r="M3" s="395"/>
      <c r="N3" s="395">
        <f>'[31]ID-135gsm flannel '!H6</f>
        <v>6.84</v>
      </c>
      <c r="O3" s="863" t="s">
        <v>1029</v>
      </c>
      <c r="P3" s="395">
        <v>6.9</v>
      </c>
      <c r="Q3" s="161">
        <f>P3/N3-1</f>
        <v>8.7719298245614308E-3</v>
      </c>
    </row>
    <row r="4" spans="1:17">
      <c r="A4" s="882"/>
      <c r="B4" s="882"/>
      <c r="C4" s="167" t="s">
        <v>1030</v>
      </c>
      <c r="D4" s="167" t="s">
        <v>1028</v>
      </c>
      <c r="E4" s="168" t="s">
        <v>1029</v>
      </c>
      <c r="F4" s="870"/>
      <c r="G4" s="396"/>
      <c r="H4" s="870"/>
      <c r="J4" s="169">
        <f>'[31]ID-135gsm flannel '!F7</f>
        <v>7.2</v>
      </c>
      <c r="K4" s="394"/>
      <c r="L4" s="395">
        <f>'[31]ID-135gsm flannel '!G7</f>
        <v>7.13</v>
      </c>
      <c r="M4" s="395"/>
      <c r="N4" s="395">
        <f>'[31]ID-135gsm flannel '!H7</f>
        <v>6.99</v>
      </c>
      <c r="O4" s="864"/>
      <c r="P4" s="395">
        <v>7.15</v>
      </c>
      <c r="Q4" s="161">
        <f>P4/N4-1</f>
        <v>2.2889842632331799E-2</v>
      </c>
    </row>
    <row r="5" spans="1:17">
      <c r="A5" s="882"/>
      <c r="B5" s="882"/>
      <c r="C5" s="167" t="s">
        <v>1031</v>
      </c>
      <c r="D5" s="167" t="s">
        <v>1028</v>
      </c>
      <c r="E5" s="168" t="s">
        <v>1029</v>
      </c>
      <c r="F5" s="870"/>
      <c r="G5" s="396"/>
      <c r="H5" s="870"/>
      <c r="J5" s="169">
        <f>'[31]ID-135gsm flannel '!F8</f>
        <v>9</v>
      </c>
      <c r="K5" s="394"/>
      <c r="L5" s="395">
        <f>'[31]ID-135gsm flannel '!G8</f>
        <v>8.91</v>
      </c>
      <c r="M5" s="395"/>
      <c r="N5" s="395">
        <f>'[31]ID-135gsm flannel '!H8</f>
        <v>8.73</v>
      </c>
      <c r="O5" s="864"/>
      <c r="P5" s="395">
        <v>8.8000000000000007</v>
      </c>
      <c r="Q5" s="161">
        <f>P5/N5-1</f>
        <v>8.01832760595644E-3</v>
      </c>
    </row>
    <row r="6" spans="1:17">
      <c r="A6" s="883"/>
      <c r="B6" s="883"/>
      <c r="C6" s="167" t="s">
        <v>1032</v>
      </c>
      <c r="D6" s="167" t="s">
        <v>1028</v>
      </c>
      <c r="E6" s="168" t="s">
        <v>1029</v>
      </c>
      <c r="F6" s="871"/>
      <c r="G6" s="397"/>
      <c r="H6" s="871"/>
      <c r="J6" s="169">
        <f>'[31]ID-135gsm flannel '!F9</f>
        <v>10.15</v>
      </c>
      <c r="K6" s="394"/>
      <c r="L6" s="395">
        <f>'[31]ID-135gsm flannel '!G9</f>
        <v>10.050000000000001</v>
      </c>
      <c r="M6" s="395"/>
      <c r="N6" s="395">
        <f>'[31]ID-135gsm flannel '!H9</f>
        <v>9.85</v>
      </c>
      <c r="O6" s="865"/>
      <c r="P6" s="395">
        <v>9.75</v>
      </c>
      <c r="Q6" s="161">
        <f>P6/N6-1</f>
        <v>-1.01522842639593E-2</v>
      </c>
    </row>
    <row r="7" spans="1:17">
      <c r="B7" s="151"/>
      <c r="C7" s="151"/>
      <c r="D7" s="151"/>
      <c r="E7" s="166">
        <f>SUM(E3:E6)</f>
        <v>0</v>
      </c>
      <c r="F7" s="166">
        <f>SUM(F3:F6)</f>
        <v>0</v>
      </c>
      <c r="G7" s="398"/>
      <c r="H7" s="166">
        <f>SUM(H3:H6)</f>
        <v>45657</v>
      </c>
    </row>
    <row r="8" spans="1:17">
      <c r="L8" s="392" t="s">
        <v>1024</v>
      </c>
      <c r="M8" s="392"/>
      <c r="N8" s="392" t="s">
        <v>1024</v>
      </c>
      <c r="P8" s="392" t="s">
        <v>1024</v>
      </c>
    </row>
    <row r="9" spans="1:17">
      <c r="A9" s="884" t="s">
        <v>1025</v>
      </c>
      <c r="B9" s="884" t="s">
        <v>1033</v>
      </c>
      <c r="C9" s="171" t="s">
        <v>1027</v>
      </c>
      <c r="D9" s="171" t="s">
        <v>1034</v>
      </c>
      <c r="E9" s="172" t="s">
        <v>1029</v>
      </c>
      <c r="F9" s="872">
        <v>0</v>
      </c>
      <c r="G9" s="393"/>
      <c r="H9" s="872">
        <v>207795</v>
      </c>
      <c r="J9" s="173">
        <f>'[31]TN-160gsm flannel'!F6</f>
        <v>7.38</v>
      </c>
      <c r="K9" s="394"/>
      <c r="L9" s="395">
        <f>'[31]TN-160gsm flannel'!G6</f>
        <v>7.31</v>
      </c>
      <c r="M9" s="395"/>
      <c r="N9" s="395">
        <f>'[31]TN-160gsm flannel'!H6</f>
        <v>7.16</v>
      </c>
      <c r="O9" s="863" t="s">
        <v>1029</v>
      </c>
      <c r="P9" s="395">
        <v>7.3</v>
      </c>
      <c r="Q9" s="161">
        <f t="shared" ref="Q9:Q14" si="0">P9/N9-1</f>
        <v>1.95530726256983E-2</v>
      </c>
    </row>
    <row r="10" spans="1:17">
      <c r="A10" s="885"/>
      <c r="B10" s="885"/>
      <c r="C10" s="171" t="s">
        <v>1030</v>
      </c>
      <c r="D10" s="171" t="s">
        <v>1034</v>
      </c>
      <c r="E10" s="172" t="s">
        <v>1029</v>
      </c>
      <c r="F10" s="873"/>
      <c r="G10" s="396"/>
      <c r="H10" s="873"/>
      <c r="J10" s="173">
        <f>'[31]TN-160gsm flannel'!F7</f>
        <v>7.62</v>
      </c>
      <c r="K10" s="394"/>
      <c r="L10" s="395">
        <f>'[31]TN-160gsm flannel'!G7</f>
        <v>7.54</v>
      </c>
      <c r="M10" s="395"/>
      <c r="N10" s="395">
        <f>'[31]TN-160gsm flannel'!H7</f>
        <v>7.39</v>
      </c>
      <c r="O10" s="864"/>
      <c r="P10" s="395">
        <v>7.6</v>
      </c>
      <c r="Q10" s="161">
        <f t="shared" si="0"/>
        <v>2.8416779431664301E-2</v>
      </c>
    </row>
    <row r="11" spans="1:17">
      <c r="A11" s="885"/>
      <c r="B11" s="885"/>
      <c r="C11" s="171" t="s">
        <v>1031</v>
      </c>
      <c r="D11" s="171" t="s">
        <v>1034</v>
      </c>
      <c r="E11" s="172" t="s">
        <v>1029</v>
      </c>
      <c r="F11" s="873"/>
      <c r="G11" s="396"/>
      <c r="H11" s="873"/>
      <c r="J11" s="173">
        <f>'[31]TN-160gsm flannel'!F8</f>
        <v>9.59</v>
      </c>
      <c r="K11" s="394"/>
      <c r="L11" s="395">
        <f>'[31]TN-160gsm flannel'!G8</f>
        <v>9.49</v>
      </c>
      <c r="M11" s="395"/>
      <c r="N11" s="395">
        <f>'[31]TN-160gsm flannel'!H8</f>
        <v>9.3000000000000007</v>
      </c>
      <c r="O11" s="864"/>
      <c r="P11" s="395">
        <v>9.25</v>
      </c>
      <c r="Q11" s="161">
        <f t="shared" si="0"/>
        <v>-5.3763440860216099E-3</v>
      </c>
    </row>
    <row r="12" spans="1:17">
      <c r="A12" s="885"/>
      <c r="B12" s="885"/>
      <c r="C12" s="171" t="s">
        <v>1032</v>
      </c>
      <c r="D12" s="171" t="s">
        <v>1034</v>
      </c>
      <c r="E12" s="172" t="s">
        <v>1029</v>
      </c>
      <c r="F12" s="873"/>
      <c r="G12" s="396"/>
      <c r="H12" s="873"/>
      <c r="J12" s="173">
        <f>'[31]TN-160gsm flannel'!F9</f>
        <v>10.91</v>
      </c>
      <c r="K12" s="394"/>
      <c r="L12" s="395">
        <f>'[31]TN-160gsm flannel'!G9</f>
        <v>10.8</v>
      </c>
      <c r="M12" s="395"/>
      <c r="N12" s="395">
        <f>'[31]TN-160gsm flannel'!H9</f>
        <v>10.58</v>
      </c>
      <c r="O12" s="864"/>
      <c r="P12" s="395">
        <v>10.25</v>
      </c>
      <c r="Q12" s="161">
        <f t="shared" si="0"/>
        <v>-3.11909262759924E-2</v>
      </c>
    </row>
    <row r="13" spans="1:17">
      <c r="A13" s="885"/>
      <c r="B13" s="885"/>
      <c r="C13" s="171" t="s">
        <v>1035</v>
      </c>
      <c r="D13" s="171" t="s">
        <v>1034</v>
      </c>
      <c r="E13" s="172" t="s">
        <v>1029</v>
      </c>
      <c r="F13" s="873"/>
      <c r="G13" s="396"/>
      <c r="H13" s="873"/>
      <c r="J13" s="173">
        <f>'[31]TN-160gsm flannel'!F10</f>
        <v>12.81</v>
      </c>
      <c r="K13" s="394"/>
      <c r="L13" s="395">
        <f>'[31]TN-160gsm flannel'!G10</f>
        <v>12.68</v>
      </c>
      <c r="M13" s="395"/>
      <c r="N13" s="395">
        <f>'[31]TN-160gsm flannel'!H10</f>
        <v>12.43</v>
      </c>
      <c r="O13" s="864"/>
      <c r="P13" s="395">
        <v>12.2</v>
      </c>
      <c r="Q13" s="161">
        <f t="shared" si="0"/>
        <v>-1.85036202735318E-2</v>
      </c>
    </row>
    <row r="14" spans="1:17">
      <c r="A14" s="886"/>
      <c r="B14" s="886"/>
      <c r="C14" s="171" t="s">
        <v>1036</v>
      </c>
      <c r="D14" s="171" t="s">
        <v>1034</v>
      </c>
      <c r="E14" s="172" t="s">
        <v>1029</v>
      </c>
      <c r="F14" s="874"/>
      <c r="G14" s="397"/>
      <c r="H14" s="874"/>
      <c r="J14" s="173">
        <f>'[31]TN-160gsm flannel'!F11</f>
        <v>12.81</v>
      </c>
      <c r="K14" s="394"/>
      <c r="L14" s="395">
        <f>'[31]TN-160gsm flannel'!G11</f>
        <v>12.68</v>
      </c>
      <c r="M14" s="395"/>
      <c r="N14" s="395">
        <f>'[31]TN-160gsm flannel'!H11</f>
        <v>12.43</v>
      </c>
      <c r="O14" s="865"/>
      <c r="P14" s="395">
        <v>12.4</v>
      </c>
      <c r="Q14" s="161">
        <f t="shared" si="0"/>
        <v>-2.41351568785197E-3</v>
      </c>
    </row>
    <row r="15" spans="1:17">
      <c r="E15" s="166">
        <f>SUM(E9:E14)</f>
        <v>0</v>
      </c>
      <c r="F15" s="166">
        <f>SUM(F9:F14)</f>
        <v>0</v>
      </c>
      <c r="G15" s="398"/>
      <c r="H15" s="166">
        <f>SUM(H9:H14)</f>
        <v>207795</v>
      </c>
    </row>
    <row r="16" spans="1:17">
      <c r="B16" s="165"/>
      <c r="C16" s="151"/>
      <c r="D16" s="151"/>
      <c r="E16" s="166"/>
      <c r="F16" s="166"/>
      <c r="G16" s="398"/>
      <c r="H16" s="166"/>
      <c r="L16" s="392" t="s">
        <v>1024</v>
      </c>
      <c r="M16" s="392"/>
      <c r="N16" s="392" t="s">
        <v>1024</v>
      </c>
      <c r="P16" s="392"/>
    </row>
    <row r="17" spans="1:16">
      <c r="A17" s="887" t="s">
        <v>1025</v>
      </c>
      <c r="B17" s="887" t="s">
        <v>1037</v>
      </c>
      <c r="C17" s="175" t="s">
        <v>1027</v>
      </c>
      <c r="D17" s="175" t="s">
        <v>1038</v>
      </c>
      <c r="E17" s="176" t="s">
        <v>1029</v>
      </c>
      <c r="F17" s="875">
        <v>37000</v>
      </c>
      <c r="G17" s="393"/>
      <c r="H17" s="875">
        <v>48301</v>
      </c>
      <c r="J17" s="177">
        <f>'[31]WR-160gsm flannel'!G6</f>
        <v>7.45</v>
      </c>
      <c r="K17" s="394"/>
      <c r="L17" s="395">
        <f>'[31]WR-160gsm flannel'!G6</f>
        <v>7.45</v>
      </c>
      <c r="M17" s="395"/>
      <c r="N17" s="395">
        <f>'[31]WR-160gsm flannel'!H6</f>
        <v>7.3</v>
      </c>
      <c r="O17" s="866" t="s">
        <v>1029</v>
      </c>
      <c r="P17" s="395"/>
    </row>
    <row r="18" spans="1:16">
      <c r="A18" s="888"/>
      <c r="B18" s="888"/>
      <c r="C18" s="175" t="s">
        <v>1031</v>
      </c>
      <c r="D18" s="175" t="s">
        <v>1038</v>
      </c>
      <c r="E18" s="176" t="s">
        <v>1029</v>
      </c>
      <c r="F18" s="876"/>
      <c r="G18" s="396"/>
      <c r="H18" s="876"/>
      <c r="J18" s="177">
        <f>'[31]WR-160gsm flannel'!F8</f>
        <v>9.73</v>
      </c>
      <c r="K18" s="394"/>
      <c r="L18" s="395">
        <f>'[31]WR-160gsm flannel'!G8</f>
        <v>9.6300000000000008</v>
      </c>
      <c r="M18" s="395"/>
      <c r="N18" s="395">
        <f>'[31]WR-160gsm flannel'!H8</f>
        <v>9.44</v>
      </c>
      <c r="O18" s="867"/>
      <c r="P18" s="395"/>
    </row>
    <row r="19" spans="1:16">
      <c r="A19" s="888"/>
      <c r="B19" s="888"/>
      <c r="C19" s="175" t="s">
        <v>1032</v>
      </c>
      <c r="D19" s="175" t="s">
        <v>1038</v>
      </c>
      <c r="E19" s="176" t="s">
        <v>1029</v>
      </c>
      <c r="F19" s="876"/>
      <c r="G19" s="396"/>
      <c r="H19" s="876"/>
      <c r="J19" s="177">
        <f>'[31]WR-160gsm flannel'!F9</f>
        <v>11.07</v>
      </c>
      <c r="K19" s="394"/>
      <c r="L19" s="395">
        <f>'[31]WR-160gsm flannel'!G9</f>
        <v>10.96</v>
      </c>
      <c r="M19" s="395"/>
      <c r="N19" s="395">
        <f>'[31]WR-160gsm flannel'!H9</f>
        <v>10.74</v>
      </c>
      <c r="O19" s="867"/>
      <c r="P19" s="395"/>
    </row>
    <row r="20" spans="1:16">
      <c r="A20" s="888"/>
      <c r="B20" s="888"/>
      <c r="C20" s="175" t="s">
        <v>1035</v>
      </c>
      <c r="D20" s="175" t="s">
        <v>1038</v>
      </c>
      <c r="E20" s="176" t="s">
        <v>1029</v>
      </c>
      <c r="F20" s="876"/>
      <c r="G20" s="396"/>
      <c r="H20" s="876"/>
      <c r="J20" s="177">
        <f>'[31]WR-160gsm flannel'!F10</f>
        <v>13</v>
      </c>
      <c r="K20" s="394"/>
      <c r="L20" s="395">
        <f>'[31]WR-160gsm flannel'!G10</f>
        <v>12.87</v>
      </c>
      <c r="M20" s="395"/>
      <c r="N20" s="395">
        <f>'[31]WR-160gsm flannel'!H10</f>
        <v>12.61</v>
      </c>
      <c r="O20" s="867"/>
      <c r="P20" s="395"/>
    </row>
    <row r="21" spans="1:16">
      <c r="A21" s="889"/>
      <c r="B21" s="889"/>
      <c r="C21" s="175" t="s">
        <v>1036</v>
      </c>
      <c r="D21" s="175" t="s">
        <v>1038</v>
      </c>
      <c r="E21" s="176" t="s">
        <v>1029</v>
      </c>
      <c r="F21" s="877"/>
      <c r="G21" s="397"/>
      <c r="H21" s="877"/>
      <c r="J21" s="177">
        <f>'[31]WR-160gsm flannel'!F11</f>
        <v>13</v>
      </c>
      <c r="K21" s="394"/>
      <c r="L21" s="395">
        <f>'[31]WR-160gsm flannel'!G11</f>
        <v>12.87</v>
      </c>
      <c r="M21" s="395"/>
      <c r="N21" s="395">
        <f>'[31]WR-160gsm flannel'!H11</f>
        <v>12.61</v>
      </c>
      <c r="O21" s="868"/>
      <c r="P21" s="395"/>
    </row>
    <row r="22" spans="1:16">
      <c r="B22" s="151"/>
      <c r="C22" s="151"/>
      <c r="D22" s="151"/>
      <c r="E22" s="166">
        <f>SUM(E17:E21)</f>
        <v>0</v>
      </c>
      <c r="F22" s="166">
        <f>SUM(F17:F21)</f>
        <v>37000</v>
      </c>
      <c r="G22" s="398"/>
      <c r="H22" s="166">
        <f>SUM(H17:H21)</f>
        <v>48301</v>
      </c>
      <c r="L22" s="150"/>
      <c r="M22" s="150"/>
      <c r="N22" s="150"/>
      <c r="P22" s="150"/>
    </row>
    <row r="23" spans="1:16">
      <c r="B23" s="151"/>
      <c r="C23" s="151"/>
      <c r="D23" s="151"/>
      <c r="E23" s="180"/>
      <c r="F23" s="180"/>
      <c r="G23" s="399"/>
      <c r="H23" s="180"/>
      <c r="L23" s="392" t="s">
        <v>1024</v>
      </c>
      <c r="M23" s="392"/>
      <c r="N23" s="392" t="s">
        <v>1024</v>
      </c>
      <c r="P23" s="392"/>
    </row>
    <row r="24" spans="1:16">
      <c r="A24" s="890" t="s">
        <v>30</v>
      </c>
      <c r="B24" s="890" t="s">
        <v>1039</v>
      </c>
      <c r="C24" s="181" t="s">
        <v>1027</v>
      </c>
      <c r="D24" s="181" t="s">
        <v>1028</v>
      </c>
      <c r="E24" s="182" t="s">
        <v>1029</v>
      </c>
      <c r="F24" s="878">
        <v>52600</v>
      </c>
      <c r="G24" s="393"/>
      <c r="H24" s="878">
        <v>37738</v>
      </c>
      <c r="J24" s="183">
        <f>'[31]CS-135gsm flannel'!F6</f>
        <v>7.05</v>
      </c>
      <c r="K24" s="394"/>
      <c r="L24" s="395">
        <f>'[31]CS-135gsm flannel'!G6</f>
        <v>6.98</v>
      </c>
      <c r="M24" s="395"/>
      <c r="N24" s="400">
        <f>'[31]CS-135gsm flannel'!H6</f>
        <v>6.84</v>
      </c>
      <c r="O24" s="866" t="s">
        <v>1029</v>
      </c>
      <c r="P24" s="395"/>
    </row>
    <row r="25" spans="1:16">
      <c r="A25" s="891"/>
      <c r="B25" s="891"/>
      <c r="C25" s="181" t="s">
        <v>1030</v>
      </c>
      <c r="D25" s="181" t="s">
        <v>1028</v>
      </c>
      <c r="E25" s="182" t="s">
        <v>1029</v>
      </c>
      <c r="F25" s="879"/>
      <c r="G25" s="396"/>
      <c r="H25" s="879"/>
      <c r="J25" s="183">
        <f>'[31]CS-135gsm flannel'!F7</f>
        <v>7.2</v>
      </c>
      <c r="K25" s="394"/>
      <c r="L25" s="395">
        <f>'[31]CS-135gsm flannel'!G7</f>
        <v>7.13</v>
      </c>
      <c r="M25" s="395"/>
      <c r="N25" s="400">
        <f>'[31]CS-135gsm flannel'!H7</f>
        <v>6.99</v>
      </c>
      <c r="O25" s="867"/>
      <c r="P25" s="395"/>
    </row>
    <row r="26" spans="1:16">
      <c r="A26" s="891"/>
      <c r="B26" s="891"/>
      <c r="C26" s="181" t="s">
        <v>1031</v>
      </c>
      <c r="D26" s="181" t="s">
        <v>1028</v>
      </c>
      <c r="E26" s="182" t="s">
        <v>1029</v>
      </c>
      <c r="F26" s="879"/>
      <c r="G26" s="396"/>
      <c r="H26" s="879"/>
      <c r="J26" s="183">
        <f>'[31]CS-135gsm flannel'!F8</f>
        <v>9</v>
      </c>
      <c r="K26" s="394"/>
      <c r="L26" s="395">
        <f>'[31]CS-135gsm flannel'!G8</f>
        <v>8.91</v>
      </c>
      <c r="M26" s="395"/>
      <c r="N26" s="400">
        <f>'[31]CS-135gsm flannel'!H8</f>
        <v>8.73</v>
      </c>
      <c r="O26" s="867"/>
      <c r="P26" s="395"/>
    </row>
    <row r="27" spans="1:16">
      <c r="A27" s="891"/>
      <c r="B27" s="891"/>
      <c r="C27" s="181" t="s">
        <v>1032</v>
      </c>
      <c r="D27" s="181" t="s">
        <v>1028</v>
      </c>
      <c r="E27" s="182" t="s">
        <v>1029</v>
      </c>
      <c r="F27" s="879"/>
      <c r="G27" s="396"/>
      <c r="H27" s="879"/>
      <c r="J27" s="183">
        <f>'[31]CS-135gsm flannel'!F9</f>
        <v>10.15</v>
      </c>
      <c r="K27" s="394"/>
      <c r="L27" s="395">
        <f>'[31]CS-135gsm flannel'!G9</f>
        <v>10.050000000000001</v>
      </c>
      <c r="M27" s="395"/>
      <c r="N27" s="400">
        <f>'[31]CS-135gsm flannel'!H9</f>
        <v>9.85</v>
      </c>
      <c r="O27" s="867"/>
      <c r="P27" s="395"/>
    </row>
    <row r="28" spans="1:16">
      <c r="A28" s="891"/>
      <c r="B28" s="891"/>
      <c r="C28" s="181" t="s">
        <v>1035</v>
      </c>
      <c r="D28" s="181" t="s">
        <v>1028</v>
      </c>
      <c r="E28" s="182" t="s">
        <v>1029</v>
      </c>
      <c r="F28" s="879"/>
      <c r="G28" s="396"/>
      <c r="H28" s="879"/>
      <c r="J28" s="183">
        <f>'[31]CS-135gsm flannel'!F10</f>
        <v>11.82</v>
      </c>
      <c r="K28" s="394"/>
      <c r="L28" s="395">
        <f>'[31]CS-135gsm flannel'!G10</f>
        <v>11.7</v>
      </c>
      <c r="M28" s="395"/>
      <c r="N28" s="400">
        <f>'[31]CS-135gsm flannel'!H10</f>
        <v>11.47</v>
      </c>
      <c r="O28" s="867"/>
      <c r="P28" s="395"/>
    </row>
    <row r="29" spans="1:16">
      <c r="A29" s="892"/>
      <c r="B29" s="892"/>
      <c r="C29" s="181" t="s">
        <v>1036</v>
      </c>
      <c r="D29" s="181" t="s">
        <v>1028</v>
      </c>
      <c r="E29" s="182" t="s">
        <v>1029</v>
      </c>
      <c r="F29" s="880"/>
      <c r="G29" s="397"/>
      <c r="H29" s="880"/>
      <c r="J29" s="183">
        <f>'[31]CS-135gsm flannel'!F11</f>
        <v>11.82</v>
      </c>
      <c r="K29" s="394"/>
      <c r="L29" s="395">
        <f>'[31]CS-135gsm flannel'!G11</f>
        <v>11.7</v>
      </c>
      <c r="M29" s="395"/>
      <c r="N29" s="400">
        <f>'[31]CS-135gsm flannel'!H11</f>
        <v>11.47</v>
      </c>
      <c r="O29" s="868"/>
      <c r="P29" s="395"/>
    </row>
    <row r="30" spans="1:16">
      <c r="E30" s="166">
        <f>SUM(E24:E29)</f>
        <v>0</v>
      </c>
      <c r="F30" s="166">
        <f>SUM(F24:F29)</f>
        <v>52600</v>
      </c>
      <c r="G30" s="398"/>
      <c r="H30" s="166">
        <f>SUM(H24:H29)</f>
        <v>37738</v>
      </c>
      <c r="L30" s="392"/>
      <c r="M30" s="392"/>
      <c r="N30" s="392"/>
      <c r="P30" s="392"/>
    </row>
    <row r="31" spans="1:16">
      <c r="E31" s="401" t="s">
        <v>1040</v>
      </c>
      <c r="F31" s="402">
        <f>F7+F15+F22+F30</f>
        <v>89600</v>
      </c>
      <c r="G31" s="403"/>
      <c r="H31" s="402">
        <f>H7+H15+H22+H30</f>
        <v>339491</v>
      </c>
    </row>
  </sheetData>
  <mergeCells count="20">
    <mergeCell ref="A3:A6"/>
    <mergeCell ref="A9:A14"/>
    <mergeCell ref="A17:A21"/>
    <mergeCell ref="A24:A29"/>
    <mergeCell ref="B3:B6"/>
    <mergeCell ref="B9:B14"/>
    <mergeCell ref="B17:B21"/>
    <mergeCell ref="B24:B29"/>
    <mergeCell ref="O3:O6"/>
    <mergeCell ref="O9:O14"/>
    <mergeCell ref="O17:O21"/>
    <mergeCell ref="O24:O29"/>
    <mergeCell ref="F3:F6"/>
    <mergeCell ref="F9:F14"/>
    <mergeCell ref="F17:F21"/>
    <mergeCell ref="F24:F29"/>
    <mergeCell ref="H3:H6"/>
    <mergeCell ref="H9:H14"/>
    <mergeCell ref="H17:H21"/>
    <mergeCell ref="H24:H29"/>
  </mergeCells>
  <phoneticPr fontId="17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D1" workbookViewId="0">
      <selection activeCell="H9" sqref="H9:H14"/>
    </sheetView>
  </sheetViews>
  <sheetFormatPr defaultColWidth="8" defaultRowHeight="13.5"/>
  <cols>
    <col min="1" max="1" width="16.625" style="348" customWidth="1"/>
    <col min="2" max="2" width="10.125" style="348" customWidth="1"/>
    <col min="3" max="3" width="12.375" style="348" customWidth="1"/>
    <col min="4" max="4" width="27" style="348" customWidth="1"/>
    <col min="5" max="6" width="11.375" style="348" customWidth="1"/>
    <col min="7" max="7" width="4.375" style="349" customWidth="1"/>
    <col min="8" max="8" width="12.625" style="348" customWidth="1"/>
    <col min="9" max="9" width="5" style="348" customWidth="1"/>
    <col min="10" max="10" width="14.125" style="348" customWidth="1"/>
    <col min="11" max="11" width="3.625" style="349" customWidth="1"/>
    <col min="12" max="12" width="20.625" style="350" customWidth="1"/>
    <col min="13" max="13" width="21.125" style="348" customWidth="1"/>
    <col min="14" max="16384" width="8" style="348"/>
  </cols>
  <sheetData>
    <row r="1" spans="1:13" s="347" customFormat="1" ht="30" customHeight="1">
      <c r="A1" s="351" t="s">
        <v>17</v>
      </c>
      <c r="B1" s="352" t="s">
        <v>87</v>
      </c>
      <c r="C1" s="352" t="s">
        <v>1015</v>
      </c>
      <c r="D1" s="352" t="s">
        <v>1016</v>
      </c>
      <c r="F1" s="353" t="s">
        <v>1017</v>
      </c>
      <c r="G1" s="354"/>
      <c r="H1" s="353" t="s">
        <v>1018</v>
      </c>
      <c r="J1" s="355" t="s">
        <v>1019</v>
      </c>
      <c r="K1" s="356"/>
      <c r="L1" s="355" t="s">
        <v>1020</v>
      </c>
      <c r="M1" s="357" t="s">
        <v>1022</v>
      </c>
    </row>
    <row r="2" spans="1:13">
      <c r="B2" s="358"/>
      <c r="C2" s="350"/>
      <c r="D2" s="350"/>
      <c r="E2" s="350"/>
      <c r="F2" s="350"/>
      <c r="G2" s="359"/>
      <c r="H2" s="350"/>
      <c r="L2" s="360" t="s">
        <v>1024</v>
      </c>
    </row>
    <row r="3" spans="1:13" ht="14.25">
      <c r="A3" s="911" t="s">
        <v>1041</v>
      </c>
      <c r="B3" s="911" t="s">
        <v>1026</v>
      </c>
      <c r="C3" s="361" t="s">
        <v>1027</v>
      </c>
      <c r="D3" s="361" t="s">
        <v>1028</v>
      </c>
      <c r="E3" s="362" t="s">
        <v>1029</v>
      </c>
      <c r="F3" s="899">
        <v>0</v>
      </c>
      <c r="G3" s="363"/>
      <c r="H3" s="899">
        <v>35959</v>
      </c>
      <c r="J3" s="364">
        <f>'[32]ID-135gsm flannel '!F6</f>
        <v>7.05</v>
      </c>
      <c r="K3" s="365"/>
      <c r="L3" s="366">
        <f>'[32]ID-135gsm flannel '!G6</f>
        <v>6.98</v>
      </c>
      <c r="M3" s="893" t="s">
        <v>1029</v>
      </c>
    </row>
    <row r="4" spans="1:13" ht="14.25">
      <c r="A4" s="912"/>
      <c r="B4" s="912"/>
      <c r="C4" s="361" t="s">
        <v>1030</v>
      </c>
      <c r="D4" s="361" t="s">
        <v>1028</v>
      </c>
      <c r="E4" s="362" t="s">
        <v>1029</v>
      </c>
      <c r="F4" s="900"/>
      <c r="G4" s="367"/>
      <c r="H4" s="900"/>
      <c r="J4" s="364">
        <f>'[32]ID-135gsm flannel '!F7</f>
        <v>7.2</v>
      </c>
      <c r="K4" s="365"/>
      <c r="L4" s="366">
        <f>'[32]ID-135gsm flannel '!G7</f>
        <v>7.13</v>
      </c>
      <c r="M4" s="894"/>
    </row>
    <row r="5" spans="1:13" ht="14.25">
      <c r="A5" s="912"/>
      <c r="B5" s="912"/>
      <c r="C5" s="361" t="s">
        <v>1031</v>
      </c>
      <c r="D5" s="361" t="s">
        <v>1028</v>
      </c>
      <c r="E5" s="362" t="s">
        <v>1029</v>
      </c>
      <c r="F5" s="900"/>
      <c r="G5" s="367"/>
      <c r="H5" s="900"/>
      <c r="J5" s="364">
        <f>'[32]ID-135gsm flannel '!F8</f>
        <v>9</v>
      </c>
      <c r="K5" s="365"/>
      <c r="L5" s="366">
        <f>'[32]ID-135gsm flannel '!G8</f>
        <v>8.91</v>
      </c>
      <c r="M5" s="894"/>
    </row>
    <row r="6" spans="1:13" ht="14.25">
      <c r="A6" s="913"/>
      <c r="B6" s="913"/>
      <c r="C6" s="361" t="s">
        <v>1032</v>
      </c>
      <c r="D6" s="361" t="s">
        <v>1028</v>
      </c>
      <c r="E6" s="362" t="s">
        <v>1029</v>
      </c>
      <c r="F6" s="901"/>
      <c r="G6" s="368"/>
      <c r="H6" s="901"/>
      <c r="J6" s="364">
        <f>'[32]ID-135gsm flannel '!F9</f>
        <v>10.15</v>
      </c>
      <c r="K6" s="365"/>
      <c r="L6" s="366">
        <f>'[32]ID-135gsm flannel '!G9</f>
        <v>10.050000000000001</v>
      </c>
      <c r="M6" s="895"/>
    </row>
    <row r="7" spans="1:13">
      <c r="B7" s="350"/>
      <c r="C7" s="350"/>
      <c r="D7" s="350"/>
      <c r="E7" s="369">
        <f>SUM(E3:E6)</f>
        <v>0</v>
      </c>
      <c r="F7" s="369">
        <f>SUM(F3:F6)</f>
        <v>0</v>
      </c>
      <c r="G7" s="370"/>
      <c r="H7" s="369">
        <f>SUM(H3:H6)</f>
        <v>35959</v>
      </c>
    </row>
    <row r="8" spans="1:13">
      <c r="L8" s="360" t="s">
        <v>1024</v>
      </c>
    </row>
    <row r="9" spans="1:13" ht="15" customHeight="1">
      <c r="A9" s="914" t="s">
        <v>1025</v>
      </c>
      <c r="B9" s="914" t="s">
        <v>1033</v>
      </c>
      <c r="C9" s="371" t="s">
        <v>1027</v>
      </c>
      <c r="D9" s="371" t="s">
        <v>1034</v>
      </c>
      <c r="E9" s="372" t="s">
        <v>1029</v>
      </c>
      <c r="F9" s="902">
        <v>0</v>
      </c>
      <c r="G9" s="363"/>
      <c r="H9" s="902">
        <v>183641</v>
      </c>
      <c r="J9" s="373">
        <f>'[33]TN-160gsm flannel'!F6</f>
        <v>7.38</v>
      </c>
      <c r="K9" s="365"/>
      <c r="L9" s="366">
        <f>'[33]TN-160gsm flannel'!G6</f>
        <v>7.31</v>
      </c>
      <c r="M9" s="893" t="s">
        <v>1029</v>
      </c>
    </row>
    <row r="10" spans="1:13" ht="14.25">
      <c r="A10" s="915"/>
      <c r="B10" s="915"/>
      <c r="C10" s="371" t="s">
        <v>1030</v>
      </c>
      <c r="D10" s="371" t="s">
        <v>1034</v>
      </c>
      <c r="E10" s="372" t="s">
        <v>1029</v>
      </c>
      <c r="F10" s="903"/>
      <c r="G10" s="367"/>
      <c r="H10" s="903"/>
      <c r="J10" s="373">
        <f>'[33]TN-160gsm flannel'!F7</f>
        <v>7.62</v>
      </c>
      <c r="K10" s="365"/>
      <c r="L10" s="366">
        <f>'[33]TN-160gsm flannel'!G7</f>
        <v>7.54</v>
      </c>
      <c r="M10" s="894"/>
    </row>
    <row r="11" spans="1:13" ht="14.25">
      <c r="A11" s="915"/>
      <c r="B11" s="915"/>
      <c r="C11" s="371" t="s">
        <v>1031</v>
      </c>
      <c r="D11" s="371" t="s">
        <v>1034</v>
      </c>
      <c r="E11" s="372" t="s">
        <v>1029</v>
      </c>
      <c r="F11" s="903"/>
      <c r="G11" s="367"/>
      <c r="H11" s="903"/>
      <c r="J11" s="373">
        <f>'[33]TN-160gsm flannel'!F8</f>
        <v>9.59</v>
      </c>
      <c r="K11" s="365"/>
      <c r="L11" s="366">
        <f>'[33]TN-160gsm flannel'!G8</f>
        <v>9.49</v>
      </c>
      <c r="M11" s="894"/>
    </row>
    <row r="12" spans="1:13" ht="14.25">
      <c r="A12" s="915"/>
      <c r="B12" s="915"/>
      <c r="C12" s="371" t="s">
        <v>1032</v>
      </c>
      <c r="D12" s="371" t="s">
        <v>1034</v>
      </c>
      <c r="E12" s="372" t="s">
        <v>1029</v>
      </c>
      <c r="F12" s="903"/>
      <c r="G12" s="367"/>
      <c r="H12" s="903"/>
      <c r="J12" s="373">
        <f>'[33]TN-160gsm flannel'!F9</f>
        <v>10.91</v>
      </c>
      <c r="K12" s="365"/>
      <c r="L12" s="366">
        <f>'[33]TN-160gsm flannel'!G9</f>
        <v>10.8</v>
      </c>
      <c r="M12" s="894"/>
    </row>
    <row r="13" spans="1:13" ht="14.25">
      <c r="A13" s="915"/>
      <c r="B13" s="915"/>
      <c r="C13" s="371" t="s">
        <v>1035</v>
      </c>
      <c r="D13" s="371" t="s">
        <v>1034</v>
      </c>
      <c r="E13" s="372" t="s">
        <v>1029</v>
      </c>
      <c r="F13" s="903"/>
      <c r="G13" s="367"/>
      <c r="H13" s="903"/>
      <c r="J13" s="373">
        <f>'[33]TN-160gsm flannel'!F10</f>
        <v>12.81</v>
      </c>
      <c r="K13" s="365"/>
      <c r="L13" s="366">
        <f>'[33]TN-160gsm flannel'!G10</f>
        <v>12.68</v>
      </c>
      <c r="M13" s="894"/>
    </row>
    <row r="14" spans="1:13" ht="14.25">
      <c r="A14" s="916"/>
      <c r="B14" s="916"/>
      <c r="C14" s="371" t="s">
        <v>1036</v>
      </c>
      <c r="D14" s="371" t="s">
        <v>1034</v>
      </c>
      <c r="E14" s="372" t="s">
        <v>1029</v>
      </c>
      <c r="F14" s="904"/>
      <c r="G14" s="368"/>
      <c r="H14" s="904"/>
      <c r="J14" s="373">
        <f>'[33]TN-160gsm flannel'!F11</f>
        <v>12.81</v>
      </c>
      <c r="K14" s="365"/>
      <c r="L14" s="366">
        <f>'[33]TN-160gsm flannel'!G11</f>
        <v>12.68</v>
      </c>
      <c r="M14" s="895"/>
    </row>
    <row r="15" spans="1:13">
      <c r="E15" s="369">
        <f>SUM(E9:E14)</f>
        <v>0</v>
      </c>
      <c r="F15" s="369">
        <f>SUM(F9:F14)</f>
        <v>0</v>
      </c>
      <c r="G15" s="370"/>
      <c r="H15" s="369">
        <f>SUM(H9:H14)</f>
        <v>183641</v>
      </c>
    </row>
    <row r="16" spans="1:13">
      <c r="B16" s="358"/>
      <c r="C16" s="350"/>
      <c r="D16" s="350"/>
      <c r="E16" s="369"/>
      <c r="F16" s="369"/>
      <c r="G16" s="370"/>
      <c r="H16" s="369"/>
      <c r="L16" s="360" t="s">
        <v>1024</v>
      </c>
    </row>
    <row r="17" spans="1:13" ht="14.25">
      <c r="A17" s="917" t="s">
        <v>1041</v>
      </c>
      <c r="B17" s="917" t="s">
        <v>1037</v>
      </c>
      <c r="C17" s="374" t="s">
        <v>1027</v>
      </c>
      <c r="D17" s="374" t="s">
        <v>1038</v>
      </c>
      <c r="E17" s="375" t="s">
        <v>1029</v>
      </c>
      <c r="F17" s="905">
        <v>37000</v>
      </c>
      <c r="G17" s="363"/>
      <c r="H17" s="905">
        <v>38489</v>
      </c>
      <c r="J17" s="376">
        <f>'[34]WR-160gsm flannel'!G6</f>
        <v>7.45</v>
      </c>
      <c r="K17" s="365"/>
      <c r="L17" s="366">
        <f>'[34]WR-160gsm flannel'!G6</f>
        <v>7.45</v>
      </c>
      <c r="M17" s="896" t="s">
        <v>1029</v>
      </c>
    </row>
    <row r="18" spans="1:13" ht="14.25">
      <c r="A18" s="918"/>
      <c r="B18" s="918"/>
      <c r="C18" s="374" t="s">
        <v>1031</v>
      </c>
      <c r="D18" s="374" t="s">
        <v>1038</v>
      </c>
      <c r="E18" s="375" t="s">
        <v>1029</v>
      </c>
      <c r="F18" s="906"/>
      <c r="G18" s="367"/>
      <c r="H18" s="906"/>
      <c r="J18" s="376">
        <f>'[34]WR-160gsm flannel'!F8</f>
        <v>9.73</v>
      </c>
      <c r="K18" s="365"/>
      <c r="L18" s="366">
        <f>'[34]WR-160gsm flannel'!G8</f>
        <v>9.6300000000000008</v>
      </c>
      <c r="M18" s="897"/>
    </row>
    <row r="19" spans="1:13" ht="14.25">
      <c r="A19" s="918"/>
      <c r="B19" s="918"/>
      <c r="C19" s="374" t="s">
        <v>1032</v>
      </c>
      <c r="D19" s="374" t="s">
        <v>1038</v>
      </c>
      <c r="E19" s="375" t="s">
        <v>1029</v>
      </c>
      <c r="F19" s="906"/>
      <c r="G19" s="367"/>
      <c r="H19" s="906"/>
      <c r="J19" s="376">
        <f>'[34]WR-160gsm flannel'!F9</f>
        <v>11.07</v>
      </c>
      <c r="K19" s="365"/>
      <c r="L19" s="366">
        <f>'[34]WR-160gsm flannel'!G9</f>
        <v>10.96</v>
      </c>
      <c r="M19" s="897"/>
    </row>
    <row r="20" spans="1:13" ht="14.25">
      <c r="A20" s="918"/>
      <c r="B20" s="918"/>
      <c r="C20" s="374" t="s">
        <v>1035</v>
      </c>
      <c r="D20" s="374" t="s">
        <v>1038</v>
      </c>
      <c r="E20" s="375" t="s">
        <v>1029</v>
      </c>
      <c r="F20" s="906"/>
      <c r="G20" s="367"/>
      <c r="H20" s="906"/>
      <c r="J20" s="376">
        <f>'[34]WR-160gsm flannel'!F10</f>
        <v>13</v>
      </c>
      <c r="K20" s="365"/>
      <c r="L20" s="366">
        <f>'[34]WR-160gsm flannel'!G10</f>
        <v>12.87</v>
      </c>
      <c r="M20" s="897"/>
    </row>
    <row r="21" spans="1:13" ht="14.25">
      <c r="A21" s="919"/>
      <c r="B21" s="919"/>
      <c r="C21" s="374" t="s">
        <v>1036</v>
      </c>
      <c r="D21" s="374" t="s">
        <v>1038</v>
      </c>
      <c r="E21" s="375" t="s">
        <v>1029</v>
      </c>
      <c r="F21" s="907"/>
      <c r="G21" s="368"/>
      <c r="H21" s="907"/>
      <c r="J21" s="376">
        <f>'[34]WR-160gsm flannel'!F11</f>
        <v>13</v>
      </c>
      <c r="K21" s="365"/>
      <c r="L21" s="366">
        <f>'[34]WR-160gsm flannel'!G11</f>
        <v>12.87</v>
      </c>
      <c r="M21" s="898"/>
    </row>
    <row r="22" spans="1:13">
      <c r="B22" s="350"/>
      <c r="C22" s="350"/>
      <c r="D22" s="350"/>
      <c r="E22" s="369">
        <f>SUM(E17:E21)</f>
        <v>0</v>
      </c>
      <c r="F22" s="369">
        <f>SUM(F17:F21)</f>
        <v>37000</v>
      </c>
      <c r="G22" s="370"/>
      <c r="H22" s="369">
        <f>SUM(H17:H21)</f>
        <v>38489</v>
      </c>
      <c r="L22" s="348"/>
    </row>
    <row r="23" spans="1:13">
      <c r="B23" s="350"/>
      <c r="C23" s="350"/>
      <c r="D23" s="350"/>
      <c r="E23" s="377"/>
      <c r="F23" s="377"/>
      <c r="G23" s="378"/>
      <c r="H23" s="377"/>
      <c r="L23" s="360" t="s">
        <v>1024</v>
      </c>
    </row>
    <row r="24" spans="1:13" ht="14.25">
      <c r="A24" s="920" t="s">
        <v>30</v>
      </c>
      <c r="B24" s="920" t="s">
        <v>1039</v>
      </c>
      <c r="C24" s="379" t="s">
        <v>1027</v>
      </c>
      <c r="D24" s="379" t="s">
        <v>1028</v>
      </c>
      <c r="E24" s="380" t="s">
        <v>1029</v>
      </c>
      <c r="F24" s="908">
        <v>52600</v>
      </c>
      <c r="G24" s="363"/>
      <c r="H24" s="908">
        <v>27611</v>
      </c>
      <c r="J24" s="381">
        <f>'CS-135gsm flannel'!F6</f>
        <v>7.05</v>
      </c>
      <c r="K24" s="365"/>
      <c r="L24" s="366">
        <f>'CS-135gsm flannel'!G6</f>
        <v>6.98</v>
      </c>
      <c r="M24" s="896" t="s">
        <v>1029</v>
      </c>
    </row>
    <row r="25" spans="1:13" ht="14.25">
      <c r="A25" s="921"/>
      <c r="B25" s="921"/>
      <c r="C25" s="379" t="s">
        <v>1030</v>
      </c>
      <c r="D25" s="379" t="s">
        <v>1028</v>
      </c>
      <c r="E25" s="380" t="s">
        <v>1029</v>
      </c>
      <c r="F25" s="909"/>
      <c r="G25" s="367"/>
      <c r="H25" s="909"/>
      <c r="J25" s="381">
        <f>'CS-135gsm flannel'!F7</f>
        <v>7.2</v>
      </c>
      <c r="K25" s="365"/>
      <c r="L25" s="366">
        <f>'CS-135gsm flannel'!G7</f>
        <v>7.13</v>
      </c>
      <c r="M25" s="897"/>
    </row>
    <row r="26" spans="1:13" ht="14.25">
      <c r="A26" s="921"/>
      <c r="B26" s="921"/>
      <c r="C26" s="379" t="s">
        <v>1031</v>
      </c>
      <c r="D26" s="379" t="s">
        <v>1028</v>
      </c>
      <c r="E26" s="380" t="s">
        <v>1029</v>
      </c>
      <c r="F26" s="909"/>
      <c r="G26" s="367"/>
      <c r="H26" s="909"/>
      <c r="J26" s="381">
        <f>'CS-135gsm flannel'!F8</f>
        <v>9</v>
      </c>
      <c r="K26" s="365"/>
      <c r="L26" s="366">
        <f>'CS-135gsm flannel'!G8</f>
        <v>8.91</v>
      </c>
      <c r="M26" s="897"/>
    </row>
    <row r="27" spans="1:13" ht="14.25">
      <c r="A27" s="921"/>
      <c r="B27" s="921"/>
      <c r="C27" s="379" t="s">
        <v>1032</v>
      </c>
      <c r="D27" s="379" t="s">
        <v>1028</v>
      </c>
      <c r="E27" s="380" t="s">
        <v>1029</v>
      </c>
      <c r="F27" s="909"/>
      <c r="G27" s="367"/>
      <c r="H27" s="909"/>
      <c r="J27" s="381">
        <f>'CS-135gsm flannel'!F9</f>
        <v>10.15</v>
      </c>
      <c r="K27" s="365"/>
      <c r="L27" s="366">
        <f>'CS-135gsm flannel'!G9</f>
        <v>10.050000000000001</v>
      </c>
      <c r="M27" s="897"/>
    </row>
    <row r="28" spans="1:13" ht="14.25">
      <c r="A28" s="921"/>
      <c r="B28" s="921"/>
      <c r="C28" s="379" t="s">
        <v>1035</v>
      </c>
      <c r="D28" s="379" t="s">
        <v>1028</v>
      </c>
      <c r="E28" s="380" t="s">
        <v>1029</v>
      </c>
      <c r="F28" s="909"/>
      <c r="G28" s="367"/>
      <c r="H28" s="909"/>
      <c r="J28" s="381">
        <f>'CS-135gsm flannel'!F10</f>
        <v>11.82</v>
      </c>
      <c r="K28" s="365"/>
      <c r="L28" s="366">
        <f>'CS-135gsm flannel'!G10</f>
        <v>11.7</v>
      </c>
      <c r="M28" s="897"/>
    </row>
    <row r="29" spans="1:13" ht="14.25">
      <c r="A29" s="922"/>
      <c r="B29" s="922"/>
      <c r="C29" s="379" t="s">
        <v>1036</v>
      </c>
      <c r="D29" s="379" t="s">
        <v>1028</v>
      </c>
      <c r="E29" s="380" t="s">
        <v>1029</v>
      </c>
      <c r="F29" s="910"/>
      <c r="G29" s="368"/>
      <c r="H29" s="910"/>
      <c r="J29" s="381">
        <f>'CS-135gsm flannel'!F11</f>
        <v>11.82</v>
      </c>
      <c r="K29" s="365"/>
      <c r="L29" s="366">
        <f>'CS-135gsm flannel'!G11</f>
        <v>11.7</v>
      </c>
      <c r="M29" s="898"/>
    </row>
    <row r="30" spans="1:13">
      <c r="E30" s="369">
        <f>SUM(E24:E29)</f>
        <v>0</v>
      </c>
      <c r="F30" s="369">
        <f>SUM(F24:F29)</f>
        <v>52600</v>
      </c>
      <c r="G30" s="370"/>
      <c r="H30" s="369">
        <f>SUM(H24:H29)</f>
        <v>27611</v>
      </c>
      <c r="L30" s="360"/>
    </row>
    <row r="31" spans="1:13">
      <c r="E31" s="382" t="s">
        <v>1040</v>
      </c>
      <c r="F31" s="383">
        <f>F7+F15+F22+F30</f>
        <v>89600</v>
      </c>
      <c r="G31" s="384"/>
      <c r="H31" s="383">
        <f>H7+H15+H22+H30</f>
        <v>285700</v>
      </c>
    </row>
  </sheetData>
  <mergeCells count="20">
    <mergeCell ref="A3:A6"/>
    <mergeCell ref="A9:A14"/>
    <mergeCell ref="A17:A21"/>
    <mergeCell ref="A24:A29"/>
    <mergeCell ref="B3:B6"/>
    <mergeCell ref="B9:B14"/>
    <mergeCell ref="B17:B21"/>
    <mergeCell ref="B24:B29"/>
    <mergeCell ref="M3:M6"/>
    <mergeCell ref="M9:M14"/>
    <mergeCell ref="M17:M21"/>
    <mergeCell ref="M24:M29"/>
    <mergeCell ref="F3:F6"/>
    <mergeCell ref="F9:F14"/>
    <mergeCell ref="F17:F21"/>
    <mergeCell ref="F24:F29"/>
    <mergeCell ref="H3:H6"/>
    <mergeCell ref="H9:H14"/>
    <mergeCell ref="H17:H21"/>
    <mergeCell ref="H24:H29"/>
  </mergeCells>
  <phoneticPr fontId="17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="86" zoomScaleNormal="86" workbookViewId="0">
      <selection activeCell="P3" sqref="P3:R8"/>
    </sheetView>
  </sheetViews>
  <sheetFormatPr defaultColWidth="8.625" defaultRowHeight="13.5"/>
  <cols>
    <col min="1" max="1" width="20.875" style="289" customWidth="1"/>
    <col min="2" max="2" width="28.625" style="289" customWidth="1"/>
    <col min="3" max="3" width="38" style="289" customWidth="1"/>
    <col min="4" max="5" width="13.375" style="289" customWidth="1"/>
    <col min="6" max="6" width="8.875" style="289" customWidth="1"/>
    <col min="7" max="9" width="8.625" style="289"/>
    <col min="10" max="10" width="0.125" style="289" customWidth="1"/>
    <col min="11" max="13" width="8.625" style="289"/>
    <col min="14" max="14" width="17.375" style="289" customWidth="1"/>
    <col min="15" max="16384" width="8.625" style="289"/>
  </cols>
  <sheetData>
    <row r="1" spans="1:18" ht="18.75">
      <c r="A1" s="932" t="s">
        <v>1042</v>
      </c>
      <c r="B1" s="933"/>
      <c r="C1" s="933"/>
      <c r="D1" s="290" t="s">
        <v>1043</v>
      </c>
      <c r="E1" s="290" t="s">
        <v>1044</v>
      </c>
      <c r="F1" s="291"/>
      <c r="G1" s="934" t="s">
        <v>1045</v>
      </c>
      <c r="H1" s="935"/>
      <c r="I1" s="936"/>
      <c r="J1" s="292"/>
      <c r="K1" s="934" t="s">
        <v>1046</v>
      </c>
      <c r="L1" s="935"/>
      <c r="M1" s="936"/>
      <c r="N1" s="293"/>
    </row>
    <row r="2" spans="1:18">
      <c r="A2" s="294" t="s">
        <v>1047</v>
      </c>
      <c r="B2" s="294" t="s">
        <v>1048</v>
      </c>
      <c r="C2" s="295" t="s">
        <v>1049</v>
      </c>
      <c r="D2" s="294" t="s">
        <v>1050</v>
      </c>
      <c r="E2" s="294" t="s">
        <v>1050</v>
      </c>
      <c r="F2" s="296" t="s">
        <v>1051</v>
      </c>
      <c r="G2" s="296" t="s">
        <v>1052</v>
      </c>
      <c r="H2" s="296" t="s">
        <v>1053</v>
      </c>
      <c r="I2" s="296" t="s">
        <v>1054</v>
      </c>
      <c r="J2" s="297"/>
      <c r="K2" s="296" t="s">
        <v>1055</v>
      </c>
      <c r="L2" s="296" t="s">
        <v>1052</v>
      </c>
      <c r="M2" s="296" t="s">
        <v>1056</v>
      </c>
      <c r="N2" s="298" t="s">
        <v>1057</v>
      </c>
    </row>
    <row r="3" spans="1:18" ht="27">
      <c r="A3" s="937" t="s">
        <v>1058</v>
      </c>
      <c r="B3" s="927" t="s">
        <v>1059</v>
      </c>
      <c r="C3" s="299" t="s">
        <v>1060</v>
      </c>
      <c r="D3" s="300">
        <v>6.45</v>
      </c>
      <c r="E3" s="301"/>
      <c r="F3" s="302">
        <v>4</v>
      </c>
      <c r="G3" s="303">
        <v>11.5</v>
      </c>
      <c r="H3" s="303">
        <v>11.5</v>
      </c>
      <c r="I3" s="304">
        <v>4.5</v>
      </c>
      <c r="J3" s="305"/>
      <c r="K3" s="303">
        <f t="shared" ref="K3:K8" si="0">H3*2+1</f>
        <v>24</v>
      </c>
      <c r="L3" s="303">
        <f t="shared" ref="L3:L8" si="1">G3+1</f>
        <v>12.5</v>
      </c>
      <c r="M3" s="304">
        <f t="shared" ref="M3:M8" si="2">(I3*F3)/2+1.5</f>
        <v>10.5</v>
      </c>
      <c r="N3" s="923" t="s">
        <v>1061</v>
      </c>
      <c r="P3" s="289">
        <f>2.54*K3</f>
        <v>60.96</v>
      </c>
      <c r="Q3" s="289">
        <f>2.54*L3</f>
        <v>31.75</v>
      </c>
      <c r="R3" s="289">
        <f>2.54*M3</f>
        <v>26.67</v>
      </c>
    </row>
    <row r="4" spans="1:18" ht="27">
      <c r="A4" s="938"/>
      <c r="B4" s="927"/>
      <c r="C4" s="306" t="s">
        <v>1062</v>
      </c>
      <c r="D4" s="307">
        <v>6.7</v>
      </c>
      <c r="E4" s="308"/>
      <c r="F4" s="309">
        <v>4</v>
      </c>
      <c r="G4" s="303">
        <v>11.5</v>
      </c>
      <c r="H4" s="303">
        <v>11.5</v>
      </c>
      <c r="I4" s="303">
        <v>4.5</v>
      </c>
      <c r="J4" s="305"/>
      <c r="K4" s="303">
        <f t="shared" si="0"/>
        <v>24</v>
      </c>
      <c r="L4" s="303">
        <f t="shared" si="1"/>
        <v>12.5</v>
      </c>
      <c r="M4" s="303">
        <f t="shared" si="2"/>
        <v>10.5</v>
      </c>
      <c r="N4" s="924"/>
      <c r="P4" s="289">
        <f t="shared" ref="P4:P8" si="3">2.54*K4</f>
        <v>60.96</v>
      </c>
      <c r="Q4" s="289">
        <f t="shared" ref="Q4:Q8" si="4">2.54*L4</f>
        <v>31.75</v>
      </c>
      <c r="R4" s="289">
        <f t="shared" ref="R4:R8" si="5">2.54*M4</f>
        <v>26.67</v>
      </c>
    </row>
    <row r="5" spans="1:18" ht="27">
      <c r="A5" s="938"/>
      <c r="B5" s="927"/>
      <c r="C5" s="306" t="s">
        <v>1063</v>
      </c>
      <c r="D5" s="307">
        <v>8.1999999999999993</v>
      </c>
      <c r="E5" s="308"/>
      <c r="F5" s="309">
        <v>4</v>
      </c>
      <c r="G5" s="303">
        <v>11.5</v>
      </c>
      <c r="H5" s="303">
        <v>11.5</v>
      </c>
      <c r="I5" s="303">
        <v>5</v>
      </c>
      <c r="J5" s="305"/>
      <c r="K5" s="303">
        <f t="shared" si="0"/>
        <v>24</v>
      </c>
      <c r="L5" s="303">
        <f t="shared" si="1"/>
        <v>12.5</v>
      </c>
      <c r="M5" s="303">
        <f t="shared" si="2"/>
        <v>11.5</v>
      </c>
      <c r="N5" s="924"/>
      <c r="P5" s="289">
        <f t="shared" si="3"/>
        <v>60.96</v>
      </c>
      <c r="Q5" s="289">
        <f t="shared" si="4"/>
        <v>31.75</v>
      </c>
      <c r="R5" s="289">
        <f t="shared" si="5"/>
        <v>29.21</v>
      </c>
    </row>
    <row r="6" spans="1:18" ht="27">
      <c r="A6" s="938"/>
      <c r="B6" s="927"/>
      <c r="C6" s="306" t="s">
        <v>1064</v>
      </c>
      <c r="D6" s="307">
        <v>9.0500000000000007</v>
      </c>
      <c r="E6" s="308"/>
      <c r="F6" s="309">
        <v>4</v>
      </c>
      <c r="G6" s="303">
        <v>11.5</v>
      </c>
      <c r="H6" s="303">
        <v>11.5</v>
      </c>
      <c r="I6" s="303">
        <v>5.5</v>
      </c>
      <c r="J6" s="305"/>
      <c r="K6" s="303">
        <f t="shared" si="0"/>
        <v>24</v>
      </c>
      <c r="L6" s="303">
        <f t="shared" si="1"/>
        <v>12.5</v>
      </c>
      <c r="M6" s="303">
        <f t="shared" si="2"/>
        <v>12.5</v>
      </c>
      <c r="N6" s="924"/>
      <c r="P6" s="289">
        <f t="shared" si="3"/>
        <v>60.96</v>
      </c>
      <c r="Q6" s="289">
        <f t="shared" si="4"/>
        <v>31.75</v>
      </c>
      <c r="R6" s="289">
        <f t="shared" si="5"/>
        <v>31.75</v>
      </c>
    </row>
    <row r="7" spans="1:18" ht="14.25">
      <c r="A7" s="938"/>
      <c r="B7" s="927"/>
      <c r="C7" s="310" t="s">
        <v>1065</v>
      </c>
      <c r="D7" s="307">
        <v>10.7</v>
      </c>
      <c r="E7" s="308"/>
      <c r="F7" s="309">
        <v>4</v>
      </c>
      <c r="G7" s="303">
        <v>11.5</v>
      </c>
      <c r="H7" s="303">
        <v>11.5</v>
      </c>
      <c r="I7" s="303">
        <v>6</v>
      </c>
      <c r="J7" s="305"/>
      <c r="K7" s="303">
        <f t="shared" si="0"/>
        <v>24</v>
      </c>
      <c r="L7" s="303">
        <f t="shared" si="1"/>
        <v>12.5</v>
      </c>
      <c r="M7" s="303">
        <f t="shared" si="2"/>
        <v>13.5</v>
      </c>
      <c r="N7" s="924"/>
      <c r="P7" s="289">
        <f t="shared" si="3"/>
        <v>60.96</v>
      </c>
      <c r="Q7" s="289">
        <f t="shared" si="4"/>
        <v>31.75</v>
      </c>
      <c r="R7" s="289">
        <f t="shared" si="5"/>
        <v>34.29</v>
      </c>
    </row>
    <row r="8" spans="1:18" ht="14.25">
      <c r="A8" s="939"/>
      <c r="B8" s="928"/>
      <c r="C8" s="311" t="s">
        <v>151</v>
      </c>
      <c r="D8" s="312">
        <v>10.9</v>
      </c>
      <c r="E8" s="313"/>
      <c r="F8" s="314">
        <v>4</v>
      </c>
      <c r="G8" s="303">
        <v>11.5</v>
      </c>
      <c r="H8" s="315">
        <v>11.5</v>
      </c>
      <c r="I8" s="316">
        <v>6</v>
      </c>
      <c r="J8" s="317"/>
      <c r="K8" s="303">
        <f t="shared" si="0"/>
        <v>24</v>
      </c>
      <c r="L8" s="315">
        <f t="shared" si="1"/>
        <v>12.5</v>
      </c>
      <c r="M8" s="316">
        <f t="shared" si="2"/>
        <v>13.5</v>
      </c>
      <c r="N8" s="925"/>
      <c r="P8" s="289">
        <f t="shared" si="3"/>
        <v>60.96</v>
      </c>
      <c r="Q8" s="289">
        <f t="shared" si="4"/>
        <v>31.75</v>
      </c>
      <c r="R8" s="289">
        <f t="shared" si="5"/>
        <v>34.29</v>
      </c>
    </row>
    <row r="9" spans="1:18" ht="3.6" customHeight="1">
      <c r="A9" s="318"/>
      <c r="B9" s="319"/>
      <c r="C9" s="320"/>
      <c r="D9" s="321"/>
      <c r="E9" s="321"/>
      <c r="F9" s="321"/>
      <c r="G9" s="322"/>
      <c r="H9" s="322"/>
      <c r="I9" s="322"/>
      <c r="J9" s="322"/>
      <c r="K9" s="322"/>
      <c r="L9" s="322"/>
      <c r="M9" s="322"/>
      <c r="N9" s="321"/>
    </row>
    <row r="10" spans="1:18">
      <c r="A10" s="294" t="s">
        <v>1047</v>
      </c>
      <c r="B10" s="294" t="s">
        <v>1048</v>
      </c>
      <c r="C10" s="295" t="s">
        <v>1049</v>
      </c>
      <c r="D10" s="294" t="s">
        <v>1050</v>
      </c>
      <c r="E10" s="294" t="s">
        <v>1050</v>
      </c>
      <c r="F10" s="296" t="s">
        <v>1051</v>
      </c>
      <c r="G10" s="323" t="s">
        <v>1052</v>
      </c>
      <c r="H10" s="323" t="s">
        <v>1053</v>
      </c>
      <c r="I10" s="323" t="s">
        <v>1054</v>
      </c>
      <c r="J10" s="297"/>
      <c r="K10" s="323" t="s">
        <v>1055</v>
      </c>
      <c r="L10" s="323" t="s">
        <v>1052</v>
      </c>
      <c r="M10" s="323" t="s">
        <v>1056</v>
      </c>
      <c r="N10" s="298" t="s">
        <v>1057</v>
      </c>
    </row>
    <row r="11" spans="1:18" ht="14.25">
      <c r="A11" s="929" t="s">
        <v>1066</v>
      </c>
      <c r="B11" s="926" t="s">
        <v>1067</v>
      </c>
      <c r="C11" s="324" t="s">
        <v>1068</v>
      </c>
      <c r="D11" s="325">
        <v>6.25</v>
      </c>
      <c r="E11" s="325">
        <v>6.9</v>
      </c>
      <c r="F11" s="326">
        <v>4</v>
      </c>
      <c r="G11" s="304">
        <v>13</v>
      </c>
      <c r="H11" s="327">
        <v>10</v>
      </c>
      <c r="I11" s="327">
        <v>4.5</v>
      </c>
      <c r="J11" s="328"/>
      <c r="K11" s="304">
        <f>H11*2+1</f>
        <v>21</v>
      </c>
      <c r="L11" s="327">
        <f>G11+1</f>
        <v>14</v>
      </c>
      <c r="M11" s="327">
        <f>(I11*F11)/2+1.5</f>
        <v>10.5</v>
      </c>
      <c r="N11" s="923" t="s">
        <v>1069</v>
      </c>
    </row>
    <row r="12" spans="1:18" ht="27">
      <c r="A12" s="940"/>
      <c r="B12" s="927"/>
      <c r="C12" s="329" t="s">
        <v>1070</v>
      </c>
      <c r="D12" s="308">
        <v>6.5</v>
      </c>
      <c r="E12" s="308">
        <v>7.15</v>
      </c>
      <c r="F12" s="326">
        <v>4</v>
      </c>
      <c r="G12" s="330">
        <v>13</v>
      </c>
      <c r="H12" s="331">
        <v>10</v>
      </c>
      <c r="I12" s="331">
        <v>4.5</v>
      </c>
      <c r="J12" s="332"/>
      <c r="K12" s="330">
        <f>H12*2+1</f>
        <v>21</v>
      </c>
      <c r="L12" s="331">
        <f>G12+1</f>
        <v>14</v>
      </c>
      <c r="M12" s="331">
        <f>(I12*F12)/2+1.5</f>
        <v>10.5</v>
      </c>
      <c r="N12" s="924"/>
    </row>
    <row r="13" spans="1:18" ht="14.25">
      <c r="A13" s="940"/>
      <c r="B13" s="927"/>
      <c r="C13" s="329" t="s">
        <v>1071</v>
      </c>
      <c r="D13" s="308">
        <v>8</v>
      </c>
      <c r="E13" s="308">
        <v>8.8000000000000007</v>
      </c>
      <c r="F13" s="326">
        <v>4</v>
      </c>
      <c r="G13" s="330">
        <v>13</v>
      </c>
      <c r="H13" s="331">
        <v>10</v>
      </c>
      <c r="I13" s="331">
        <v>5</v>
      </c>
      <c r="J13" s="332"/>
      <c r="K13" s="330">
        <f>H13*2+1</f>
        <v>21</v>
      </c>
      <c r="L13" s="331">
        <f>G13+1</f>
        <v>14</v>
      </c>
      <c r="M13" s="331">
        <f>(I13*F13)/2+1.5</f>
        <v>11.5</v>
      </c>
      <c r="N13" s="924"/>
    </row>
    <row r="14" spans="1:18" ht="14.25">
      <c r="A14" s="941"/>
      <c r="B14" s="928"/>
      <c r="C14" s="333" t="s">
        <v>1072</v>
      </c>
      <c r="D14" s="313">
        <v>8.85</v>
      </c>
      <c r="E14" s="313">
        <v>9.75</v>
      </c>
      <c r="F14" s="326">
        <v>4</v>
      </c>
      <c r="G14" s="334">
        <v>13</v>
      </c>
      <c r="H14" s="335">
        <v>10</v>
      </c>
      <c r="I14" s="335">
        <v>5.5</v>
      </c>
      <c r="J14" s="336"/>
      <c r="K14" s="334">
        <f>H14*2+1</f>
        <v>21</v>
      </c>
      <c r="L14" s="335">
        <f>G14+1</f>
        <v>14</v>
      </c>
      <c r="M14" s="335">
        <f>(I14*F14)/2+1.5</f>
        <v>12.5</v>
      </c>
      <c r="N14" s="925"/>
    </row>
    <row r="15" spans="1:18" ht="3.6" customHeight="1">
      <c r="A15" s="337"/>
      <c r="B15" s="338"/>
      <c r="C15" s="339"/>
      <c r="D15" s="340"/>
      <c r="E15" s="340"/>
      <c r="F15" s="341"/>
      <c r="G15" s="342"/>
      <c r="H15" s="342"/>
      <c r="I15" s="342"/>
      <c r="J15" s="343"/>
      <c r="K15" s="342"/>
      <c r="L15" s="342"/>
      <c r="M15" s="342"/>
      <c r="N15" s="340"/>
    </row>
    <row r="16" spans="1:18">
      <c r="A16" s="294" t="s">
        <v>1047</v>
      </c>
      <c r="B16" s="294" t="s">
        <v>1048</v>
      </c>
      <c r="C16" s="295" t="s">
        <v>1049</v>
      </c>
      <c r="D16" s="294" t="s">
        <v>1050</v>
      </c>
      <c r="E16" s="294" t="s">
        <v>1050</v>
      </c>
      <c r="F16" s="296" t="s">
        <v>1051</v>
      </c>
      <c r="G16" s="323" t="s">
        <v>1052</v>
      </c>
      <c r="H16" s="323" t="s">
        <v>1053</v>
      </c>
      <c r="I16" s="323" t="s">
        <v>1054</v>
      </c>
      <c r="J16" s="297"/>
      <c r="K16" s="323" t="s">
        <v>1055</v>
      </c>
      <c r="L16" s="323" t="s">
        <v>1052</v>
      </c>
      <c r="M16" s="323" t="s">
        <v>1056</v>
      </c>
      <c r="N16" s="298" t="s">
        <v>1057</v>
      </c>
    </row>
    <row r="17" spans="1:14" ht="14.45" customHeight="1">
      <c r="A17" s="926" t="s">
        <v>1073</v>
      </c>
      <c r="B17" s="926" t="s">
        <v>1067</v>
      </c>
      <c r="C17" s="344" t="s">
        <v>1074</v>
      </c>
      <c r="D17" s="325">
        <v>6.65</v>
      </c>
      <c r="E17" s="325">
        <v>7.35</v>
      </c>
      <c r="F17" s="326">
        <v>4</v>
      </c>
      <c r="G17" s="304">
        <v>10</v>
      </c>
      <c r="H17" s="327">
        <v>13</v>
      </c>
      <c r="I17" s="327">
        <v>4.5</v>
      </c>
      <c r="J17" s="328"/>
      <c r="K17" s="304">
        <f t="shared" ref="K17:K22" si="6">G17*2+1</f>
        <v>21</v>
      </c>
      <c r="L17" s="327">
        <f t="shared" ref="L17:L22" si="7">H17+1</f>
        <v>14</v>
      </c>
      <c r="M17" s="327">
        <f t="shared" ref="M17:M22" si="8">(I17*F17)/2+1.5</f>
        <v>10.5</v>
      </c>
      <c r="N17" s="923" t="s">
        <v>1075</v>
      </c>
    </row>
    <row r="18" spans="1:14" ht="27">
      <c r="A18" s="927"/>
      <c r="B18" s="927"/>
      <c r="C18" s="306" t="s">
        <v>1076</v>
      </c>
      <c r="D18" s="308">
        <v>6.95</v>
      </c>
      <c r="E18" s="308">
        <v>7.65</v>
      </c>
      <c r="F18" s="326">
        <v>4</v>
      </c>
      <c r="G18" s="330">
        <v>10</v>
      </c>
      <c r="H18" s="331">
        <v>13</v>
      </c>
      <c r="I18" s="331">
        <v>4.5</v>
      </c>
      <c r="J18" s="332"/>
      <c r="K18" s="330">
        <f t="shared" si="6"/>
        <v>21</v>
      </c>
      <c r="L18" s="331">
        <f t="shared" si="7"/>
        <v>14</v>
      </c>
      <c r="M18" s="331">
        <f t="shared" si="8"/>
        <v>10.5</v>
      </c>
      <c r="N18" s="924"/>
    </row>
    <row r="19" spans="1:14" ht="14.25">
      <c r="A19" s="927"/>
      <c r="B19" s="927"/>
      <c r="C19" s="306" t="s">
        <v>1077</v>
      </c>
      <c r="D19" s="308">
        <v>8.6</v>
      </c>
      <c r="E19" s="308">
        <v>9.4499999999999993</v>
      </c>
      <c r="F19" s="326">
        <v>4</v>
      </c>
      <c r="G19" s="330">
        <v>10</v>
      </c>
      <c r="H19" s="331">
        <v>13</v>
      </c>
      <c r="I19" s="331">
        <v>5</v>
      </c>
      <c r="J19" s="332"/>
      <c r="K19" s="330">
        <f t="shared" si="6"/>
        <v>21</v>
      </c>
      <c r="L19" s="331">
        <f t="shared" si="7"/>
        <v>14</v>
      </c>
      <c r="M19" s="331">
        <f t="shared" si="8"/>
        <v>11.5</v>
      </c>
      <c r="N19" s="924"/>
    </row>
    <row r="20" spans="1:14" ht="27">
      <c r="A20" s="927"/>
      <c r="B20" s="927"/>
      <c r="C20" s="306" t="s">
        <v>1078</v>
      </c>
      <c r="D20" s="308">
        <v>9.5</v>
      </c>
      <c r="E20" s="308">
        <v>10.45</v>
      </c>
      <c r="F20" s="326">
        <v>4</v>
      </c>
      <c r="G20" s="330">
        <v>10</v>
      </c>
      <c r="H20" s="331">
        <v>13</v>
      </c>
      <c r="I20" s="331">
        <v>5.5</v>
      </c>
      <c r="J20" s="332"/>
      <c r="K20" s="330">
        <f t="shared" si="6"/>
        <v>21</v>
      </c>
      <c r="L20" s="331">
        <f t="shared" si="7"/>
        <v>14</v>
      </c>
      <c r="M20" s="331">
        <f t="shared" si="8"/>
        <v>12.5</v>
      </c>
      <c r="N20" s="924"/>
    </row>
    <row r="21" spans="1:14" ht="14.25">
      <c r="A21" s="927"/>
      <c r="B21" s="927"/>
      <c r="C21" s="310" t="s">
        <v>1079</v>
      </c>
      <c r="D21" s="308">
        <v>11.2</v>
      </c>
      <c r="E21" s="308">
        <v>12.3</v>
      </c>
      <c r="F21" s="326">
        <v>4</v>
      </c>
      <c r="G21" s="330">
        <v>10</v>
      </c>
      <c r="H21" s="331">
        <v>13</v>
      </c>
      <c r="I21" s="331">
        <v>6</v>
      </c>
      <c r="J21" s="332"/>
      <c r="K21" s="330">
        <f t="shared" si="6"/>
        <v>21</v>
      </c>
      <c r="L21" s="331">
        <f t="shared" si="7"/>
        <v>14</v>
      </c>
      <c r="M21" s="331">
        <f t="shared" si="8"/>
        <v>13.5</v>
      </c>
      <c r="N21" s="924"/>
    </row>
    <row r="22" spans="1:14" ht="14.25">
      <c r="A22" s="928"/>
      <c r="B22" s="928"/>
      <c r="C22" s="311" t="s">
        <v>1080</v>
      </c>
      <c r="D22" s="313">
        <v>11.4</v>
      </c>
      <c r="E22" s="313">
        <v>12.5</v>
      </c>
      <c r="F22" s="345">
        <v>4</v>
      </c>
      <c r="G22" s="334">
        <v>10</v>
      </c>
      <c r="H22" s="335">
        <v>13</v>
      </c>
      <c r="I22" s="335">
        <v>6</v>
      </c>
      <c r="J22" s="336"/>
      <c r="K22" s="334">
        <f t="shared" si="6"/>
        <v>21</v>
      </c>
      <c r="L22" s="335">
        <f t="shared" si="7"/>
        <v>14</v>
      </c>
      <c r="M22" s="335">
        <f t="shared" si="8"/>
        <v>13.5</v>
      </c>
      <c r="N22" s="925"/>
    </row>
    <row r="23" spans="1:14" ht="3.6" customHeight="1">
      <c r="A23" s="337"/>
      <c r="B23" s="338"/>
      <c r="C23" s="339"/>
      <c r="D23" s="340"/>
      <c r="E23" s="340"/>
      <c r="F23" s="341"/>
      <c r="G23" s="342"/>
      <c r="H23" s="342"/>
      <c r="I23" s="342"/>
      <c r="J23" s="343"/>
      <c r="K23" s="342"/>
      <c r="L23" s="342"/>
      <c r="M23" s="342"/>
      <c r="N23" s="340"/>
    </row>
    <row r="24" spans="1:14">
      <c r="A24" s="294" t="s">
        <v>1047</v>
      </c>
      <c r="B24" s="294" t="s">
        <v>1048</v>
      </c>
      <c r="C24" s="295" t="s">
        <v>1049</v>
      </c>
      <c r="D24" s="294" t="s">
        <v>1050</v>
      </c>
      <c r="E24" s="294" t="s">
        <v>1050</v>
      </c>
      <c r="F24" s="296" t="s">
        <v>1051</v>
      </c>
      <c r="G24" s="323" t="s">
        <v>1052</v>
      </c>
      <c r="H24" s="323" t="s">
        <v>1053</v>
      </c>
      <c r="I24" s="323" t="s">
        <v>1054</v>
      </c>
      <c r="J24" s="297"/>
      <c r="K24" s="323" t="s">
        <v>1055</v>
      </c>
      <c r="L24" s="323" t="s">
        <v>1052</v>
      </c>
      <c r="M24" s="323" t="s">
        <v>1056</v>
      </c>
      <c r="N24" s="298" t="s">
        <v>1057</v>
      </c>
    </row>
    <row r="25" spans="1:14" ht="14.25">
      <c r="A25" s="929" t="s">
        <v>1081</v>
      </c>
      <c r="B25" s="926" t="s">
        <v>1082</v>
      </c>
      <c r="C25" s="324" t="s">
        <v>1074</v>
      </c>
      <c r="D25" s="325">
        <v>6.85</v>
      </c>
      <c r="E25" s="325">
        <v>7.5</v>
      </c>
      <c r="F25" s="326">
        <v>1</v>
      </c>
      <c r="G25" s="304">
        <v>13</v>
      </c>
      <c r="H25" s="327">
        <v>10</v>
      </c>
      <c r="I25" s="327">
        <v>4.5</v>
      </c>
      <c r="J25" s="328"/>
      <c r="K25" s="304">
        <v>14</v>
      </c>
      <c r="L25" s="327">
        <v>11</v>
      </c>
      <c r="M25" s="327">
        <v>6</v>
      </c>
      <c r="N25" s="923" t="s">
        <v>1083</v>
      </c>
    </row>
    <row r="26" spans="1:14" ht="14.25">
      <c r="A26" s="930"/>
      <c r="B26" s="927"/>
      <c r="C26" s="329" t="s">
        <v>1077</v>
      </c>
      <c r="D26" s="308">
        <v>8.8000000000000007</v>
      </c>
      <c r="E26" s="308">
        <v>9.65</v>
      </c>
      <c r="F26" s="326">
        <v>1</v>
      </c>
      <c r="G26" s="330">
        <v>13</v>
      </c>
      <c r="H26" s="331">
        <v>10</v>
      </c>
      <c r="I26" s="331">
        <v>5</v>
      </c>
      <c r="J26" s="332"/>
      <c r="K26" s="330">
        <v>14</v>
      </c>
      <c r="L26" s="331">
        <v>11</v>
      </c>
      <c r="M26" s="331">
        <v>6.5</v>
      </c>
      <c r="N26" s="924"/>
    </row>
    <row r="27" spans="1:14" ht="27">
      <c r="A27" s="930"/>
      <c r="B27" s="927"/>
      <c r="C27" s="329" t="s">
        <v>1078</v>
      </c>
      <c r="D27" s="308">
        <v>9.6999999999999993</v>
      </c>
      <c r="E27" s="308">
        <v>10.65</v>
      </c>
      <c r="F27" s="326">
        <v>1</v>
      </c>
      <c r="G27" s="330">
        <v>13</v>
      </c>
      <c r="H27" s="331">
        <v>10</v>
      </c>
      <c r="I27" s="331">
        <v>5.5</v>
      </c>
      <c r="J27" s="332"/>
      <c r="K27" s="330">
        <v>14</v>
      </c>
      <c r="L27" s="331">
        <v>11</v>
      </c>
      <c r="M27" s="331">
        <v>7</v>
      </c>
      <c r="N27" s="924"/>
    </row>
    <row r="28" spans="1:14" ht="27">
      <c r="A28" s="930"/>
      <c r="B28" s="927"/>
      <c r="C28" s="329" t="s">
        <v>1079</v>
      </c>
      <c r="D28" s="308">
        <v>11.4</v>
      </c>
      <c r="E28" s="308">
        <v>12.5</v>
      </c>
      <c r="F28" s="326">
        <v>1</v>
      </c>
      <c r="G28" s="330">
        <v>13</v>
      </c>
      <c r="H28" s="331">
        <v>10</v>
      </c>
      <c r="I28" s="331">
        <v>6</v>
      </c>
      <c r="J28" s="332"/>
      <c r="K28" s="330">
        <v>14</v>
      </c>
      <c r="L28" s="331">
        <v>11</v>
      </c>
      <c r="M28" s="331">
        <v>7.5</v>
      </c>
      <c r="N28" s="924"/>
    </row>
    <row r="29" spans="1:14" ht="14.25">
      <c r="A29" s="931"/>
      <c r="B29" s="928"/>
      <c r="C29" s="346" t="s">
        <v>1080</v>
      </c>
      <c r="D29" s="313">
        <v>11.6</v>
      </c>
      <c r="E29" s="313">
        <v>12.7</v>
      </c>
      <c r="F29" s="345">
        <v>1</v>
      </c>
      <c r="G29" s="334">
        <v>13</v>
      </c>
      <c r="H29" s="335">
        <v>10</v>
      </c>
      <c r="I29" s="335">
        <v>6</v>
      </c>
      <c r="J29" s="336"/>
      <c r="K29" s="334">
        <v>14</v>
      </c>
      <c r="L29" s="335">
        <v>11</v>
      </c>
      <c r="M29" s="335">
        <v>7.5</v>
      </c>
      <c r="N29" s="925"/>
    </row>
  </sheetData>
  <mergeCells count="15">
    <mergeCell ref="A1:C1"/>
    <mergeCell ref="G1:I1"/>
    <mergeCell ref="K1:M1"/>
    <mergeCell ref="A3:A8"/>
    <mergeCell ref="A11:A14"/>
    <mergeCell ref="N3:N8"/>
    <mergeCell ref="N11:N14"/>
    <mergeCell ref="N17:N22"/>
    <mergeCell ref="N25:N29"/>
    <mergeCell ref="A17:A22"/>
    <mergeCell ref="A25:A29"/>
    <mergeCell ref="B3:B8"/>
    <mergeCell ref="B11:B14"/>
    <mergeCell ref="B17:B22"/>
    <mergeCell ref="B25:B29"/>
  </mergeCells>
  <phoneticPr fontId="1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opLeftCell="D1" workbookViewId="0">
      <selection activeCell="E6" sqref="E6"/>
    </sheetView>
  </sheetViews>
  <sheetFormatPr defaultColWidth="8.375" defaultRowHeight="13.5"/>
  <cols>
    <col min="1" max="1" width="18.125" style="263" customWidth="1"/>
    <col min="2" max="2" width="10.625" style="263" customWidth="1"/>
    <col min="3" max="3" width="26.375" style="263" customWidth="1"/>
    <col min="4" max="4" width="24.875" style="263" customWidth="1"/>
    <col min="5" max="5" width="35.375" style="263" customWidth="1"/>
    <col min="6" max="7" width="22" style="263" customWidth="1"/>
    <col min="8" max="8" width="7.125" style="263" customWidth="1"/>
    <col min="9" max="11" width="7.625" style="263" customWidth="1"/>
    <col min="12" max="12" width="14" style="263" customWidth="1"/>
    <col min="13" max="16384" width="8.375" style="263"/>
  </cols>
  <sheetData>
    <row r="1" spans="1:16">
      <c r="A1" s="264"/>
      <c r="B1" s="264"/>
      <c r="C1" s="264"/>
      <c r="D1" s="265" t="s">
        <v>157</v>
      </c>
      <c r="E1" s="264"/>
      <c r="F1" s="264"/>
      <c r="G1" s="264"/>
      <c r="H1" s="265"/>
      <c r="I1" s="264"/>
      <c r="J1" s="265"/>
      <c r="K1" s="264"/>
      <c r="L1" s="264"/>
      <c r="M1" s="264"/>
      <c r="N1" s="264"/>
      <c r="O1" s="264"/>
      <c r="P1" s="264"/>
    </row>
    <row r="2" spans="1:16" ht="15" customHeight="1">
      <c r="A2" s="266" t="s">
        <v>17</v>
      </c>
      <c r="B2" s="266" t="s">
        <v>1</v>
      </c>
      <c r="C2" s="267"/>
      <c r="D2" s="266"/>
      <c r="E2" s="267">
        <v>46044</v>
      </c>
      <c r="F2" s="268" t="s">
        <v>1084</v>
      </c>
      <c r="G2" s="268" t="s">
        <v>1024</v>
      </c>
      <c r="H2" s="269"/>
      <c r="I2" s="942"/>
      <c r="J2" s="943"/>
      <c r="K2" s="943"/>
      <c r="L2" s="943"/>
      <c r="M2" s="943"/>
      <c r="N2" s="943"/>
      <c r="O2" s="943"/>
      <c r="P2" s="944"/>
    </row>
    <row r="3" spans="1:16">
      <c r="A3" s="270" t="s">
        <v>1085</v>
      </c>
      <c r="B3" s="266"/>
      <c r="C3" s="267"/>
      <c r="D3" s="266"/>
      <c r="E3" s="270" t="s">
        <v>49</v>
      </c>
      <c r="F3" s="271" t="s">
        <v>1086</v>
      </c>
      <c r="G3" s="271" t="s">
        <v>1087</v>
      </c>
      <c r="H3" s="272"/>
      <c r="I3" s="942" t="s">
        <v>80</v>
      </c>
      <c r="J3" s="943"/>
      <c r="K3" s="943"/>
      <c r="L3" s="943"/>
      <c r="M3" s="943"/>
      <c r="N3" s="943"/>
      <c r="O3" s="943"/>
      <c r="P3" s="944"/>
    </row>
    <row r="4" spans="1:16" ht="54">
      <c r="A4" s="273" t="s">
        <v>1088</v>
      </c>
      <c r="B4" s="273" t="s">
        <v>88</v>
      </c>
      <c r="C4" s="273" t="s">
        <v>1089</v>
      </c>
      <c r="D4" s="273" t="s">
        <v>1048</v>
      </c>
      <c r="E4" s="273" t="s">
        <v>1015</v>
      </c>
      <c r="F4" s="274" t="s">
        <v>1090</v>
      </c>
      <c r="G4" s="274" t="s">
        <v>1090</v>
      </c>
      <c r="H4" s="275" t="s">
        <v>1091</v>
      </c>
      <c r="I4" s="945" t="s">
        <v>189</v>
      </c>
      <c r="J4" s="946"/>
      <c r="K4" s="947"/>
      <c r="L4" s="273" t="s">
        <v>1092</v>
      </c>
      <c r="M4" s="273" t="s">
        <v>1093</v>
      </c>
      <c r="N4" s="273" t="s">
        <v>1094</v>
      </c>
      <c r="O4" s="273" t="s">
        <v>1095</v>
      </c>
      <c r="P4" s="273" t="s">
        <v>194</v>
      </c>
    </row>
    <row r="5" spans="1:16" ht="27">
      <c r="A5" s="276" t="s">
        <v>1</v>
      </c>
      <c r="B5" s="277" t="s">
        <v>1</v>
      </c>
      <c r="C5" s="277"/>
      <c r="D5" s="277"/>
      <c r="E5" s="277"/>
      <c r="F5" s="278" t="s">
        <v>1096</v>
      </c>
      <c r="G5" s="278" t="s">
        <v>1096</v>
      </c>
      <c r="H5" s="279"/>
      <c r="I5" s="278" t="s">
        <v>203</v>
      </c>
      <c r="J5" s="278" t="s">
        <v>204</v>
      </c>
      <c r="K5" s="278" t="s">
        <v>205</v>
      </c>
      <c r="L5" s="278"/>
      <c r="M5" s="278"/>
      <c r="N5" s="278"/>
      <c r="O5" s="278"/>
      <c r="P5" s="278"/>
    </row>
    <row r="6" spans="1:16" ht="27">
      <c r="A6" s="948" t="s">
        <v>1097</v>
      </c>
      <c r="B6" s="949" t="s">
        <v>1098</v>
      </c>
      <c r="C6" s="950" t="s">
        <v>1099</v>
      </c>
      <c r="D6" s="950" t="s">
        <v>1100</v>
      </c>
      <c r="E6" s="280" t="s">
        <v>1101</v>
      </c>
      <c r="F6" s="281">
        <v>7.05</v>
      </c>
      <c r="G6" s="281">
        <v>6.98</v>
      </c>
      <c r="H6" s="951">
        <v>600</v>
      </c>
      <c r="I6" s="282">
        <v>60</v>
      </c>
      <c r="J6" s="282">
        <v>31.5</v>
      </c>
      <c r="K6" s="283">
        <v>17</v>
      </c>
      <c r="L6" s="284">
        <v>4</v>
      </c>
      <c r="M6" s="285">
        <f t="shared" ref="M6:M11" si="0">(I6*J6*K6)/1000000</f>
        <v>3.2129999999999999E-2</v>
      </c>
      <c r="N6" s="286">
        <f t="shared" ref="N6:N11" si="1">L6*66/M6</f>
        <v>8216.6199813258609</v>
      </c>
      <c r="O6" s="287"/>
      <c r="P6" s="288">
        <f t="shared" ref="P6:P11" si="2">O6/N6</f>
        <v>0</v>
      </c>
    </row>
    <row r="7" spans="1:16" ht="27">
      <c r="A7" s="948"/>
      <c r="B7" s="949"/>
      <c r="C7" s="950"/>
      <c r="D7" s="950"/>
      <c r="E7" s="280" t="s">
        <v>1102</v>
      </c>
      <c r="F7" s="281">
        <v>7.2</v>
      </c>
      <c r="G7" s="281">
        <v>7.13</v>
      </c>
      <c r="H7" s="952"/>
      <c r="I7" s="282">
        <v>60</v>
      </c>
      <c r="J7" s="282">
        <v>31.5</v>
      </c>
      <c r="K7" s="283">
        <v>17</v>
      </c>
      <c r="L7" s="284">
        <v>4</v>
      </c>
      <c r="M7" s="285">
        <f t="shared" si="0"/>
        <v>3.2129999999999999E-2</v>
      </c>
      <c r="N7" s="286">
        <f t="shared" si="1"/>
        <v>8216.6199813258609</v>
      </c>
      <c r="O7" s="287"/>
      <c r="P7" s="288">
        <f t="shared" si="2"/>
        <v>0</v>
      </c>
    </row>
    <row r="8" spans="1:16" ht="27">
      <c r="A8" s="948"/>
      <c r="B8" s="949"/>
      <c r="C8" s="950"/>
      <c r="D8" s="950"/>
      <c r="E8" s="280" t="s">
        <v>1103</v>
      </c>
      <c r="F8" s="281">
        <v>9</v>
      </c>
      <c r="G8" s="281">
        <v>8.91</v>
      </c>
      <c r="H8" s="952"/>
      <c r="I8" s="282">
        <v>60</v>
      </c>
      <c r="J8" s="282">
        <v>31.5</v>
      </c>
      <c r="K8" s="283">
        <v>22</v>
      </c>
      <c r="L8" s="284">
        <v>4</v>
      </c>
      <c r="M8" s="285">
        <f t="shared" si="0"/>
        <v>4.1579999999999999E-2</v>
      </c>
      <c r="N8" s="286">
        <f t="shared" si="1"/>
        <v>6349.2063492063498</v>
      </c>
      <c r="O8" s="287"/>
      <c r="P8" s="288">
        <f t="shared" si="2"/>
        <v>0</v>
      </c>
    </row>
    <row r="9" spans="1:16" ht="27">
      <c r="A9" s="948"/>
      <c r="B9" s="949"/>
      <c r="C9" s="950"/>
      <c r="D9" s="950"/>
      <c r="E9" s="280" t="s">
        <v>1104</v>
      </c>
      <c r="F9" s="281">
        <v>10.15</v>
      </c>
      <c r="G9" s="281">
        <v>10.050000000000001</v>
      </c>
      <c r="H9" s="952"/>
      <c r="I9" s="282">
        <v>60</v>
      </c>
      <c r="J9" s="282">
        <v>31.5</v>
      </c>
      <c r="K9" s="283">
        <v>25</v>
      </c>
      <c r="L9" s="284">
        <v>4</v>
      </c>
      <c r="M9" s="285">
        <f t="shared" si="0"/>
        <v>4.725E-2</v>
      </c>
      <c r="N9" s="286">
        <f t="shared" si="1"/>
        <v>5587.3015873015902</v>
      </c>
      <c r="O9" s="287"/>
      <c r="P9" s="288">
        <f t="shared" si="2"/>
        <v>0</v>
      </c>
    </row>
    <row r="10" spans="1:16" ht="27">
      <c r="A10" s="948"/>
      <c r="B10" s="949"/>
      <c r="C10" s="950"/>
      <c r="D10" s="950"/>
      <c r="E10" s="280" t="s">
        <v>1105</v>
      </c>
      <c r="F10" s="281">
        <v>11.82</v>
      </c>
      <c r="G10" s="281">
        <v>11.7</v>
      </c>
      <c r="H10" s="952"/>
      <c r="I10" s="282">
        <v>60</v>
      </c>
      <c r="J10" s="282">
        <v>31.5</v>
      </c>
      <c r="K10" s="283">
        <v>30</v>
      </c>
      <c r="L10" s="284">
        <v>4</v>
      </c>
      <c r="M10" s="285">
        <f t="shared" si="0"/>
        <v>5.67E-2</v>
      </c>
      <c r="N10" s="286">
        <f t="shared" si="1"/>
        <v>4656.0846560846603</v>
      </c>
      <c r="O10" s="287"/>
      <c r="P10" s="288">
        <f t="shared" si="2"/>
        <v>0</v>
      </c>
    </row>
    <row r="11" spans="1:16" ht="27">
      <c r="A11" s="948"/>
      <c r="B11" s="949"/>
      <c r="C11" s="950"/>
      <c r="D11" s="950"/>
      <c r="E11" s="280" t="s">
        <v>1106</v>
      </c>
      <c r="F11" s="281">
        <v>11.82</v>
      </c>
      <c r="G11" s="281">
        <v>11.7</v>
      </c>
      <c r="H11" s="953"/>
      <c r="I11" s="282">
        <v>60</v>
      </c>
      <c r="J11" s="282">
        <v>31.5</v>
      </c>
      <c r="K11" s="283">
        <v>30</v>
      </c>
      <c r="L11" s="284">
        <v>4</v>
      </c>
      <c r="M11" s="285">
        <f t="shared" si="0"/>
        <v>5.67E-2</v>
      </c>
      <c r="N11" s="286">
        <f t="shared" si="1"/>
        <v>4656.0846560846603</v>
      </c>
      <c r="O11" s="287"/>
      <c r="P11" s="288">
        <f t="shared" si="2"/>
        <v>0</v>
      </c>
    </row>
  </sheetData>
  <mergeCells count="8">
    <mergeCell ref="I2:P2"/>
    <mergeCell ref="I3:P3"/>
    <mergeCell ref="I4:K4"/>
    <mergeCell ref="A6:A11"/>
    <mergeCell ref="B6:B11"/>
    <mergeCell ref="C6:C11"/>
    <mergeCell ref="D6:D11"/>
    <mergeCell ref="H6:H11"/>
  </mergeCells>
  <phoneticPr fontId="173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1" master="" otherUserPermission="visible">
    <arrUserId title="区域1_1" rangeCreator="" othersAccessPermission="edit"/>
  </rangeList>
  <rangeList sheetStid="106" master="" otherUserPermission="visible">
    <arrUserId title="Range1" rangeCreator="" othersAccessPermission="edit"/>
    <arrUserId title="Range1_3" rangeCreator="" othersAccessPermission="edit"/>
    <arrUserId title="Range1_6" rangeCreator="" othersAccessPermission="edit"/>
    <arrUserId title="Range1_8" rangeCreator="" othersAccessPermission="edit"/>
    <arrUserId title="Range1_1" rangeCreator="" othersAccessPermission="edit"/>
  </rangeList>
  <rangeList sheetStid="76" master="" otherUserPermission="visible">
    <arrUserId title="区域1_1" rangeCreator="" othersAccessPermission="edit"/>
    <arrUserId title="Range1" rangeCreator="" othersAccessPermission="edit"/>
  </rangeList>
  <rangeList sheetStid="104" master="" otherUserPermission="visible"/>
  <rangeList sheetStid="105" master="" otherUserPermission="visible"/>
  <rangeList sheetStid="100" master="" otherUserPermission="visible"/>
  <rangeList sheetStid="97" master="" otherUserPermission="visible"/>
  <rangeList sheetStid="98" master="" otherUserPermission="visible"/>
  <rangeList sheetStid="99" master="" otherUserPermission="visible"/>
  <rangeList sheetStid="96" master="" otherUserPermission="visible"/>
  <rangeList sheetStid="95" master="" otherUserPermission="visible"/>
  <rangeList sheetStid="94" master="" otherUserPermission="visible"/>
  <rangeList sheetStid="92" master="" otherUserPermission="visible"/>
  <rangeList sheetStid="91" master="" otherUserPermission="visible"/>
  <rangeList sheetStid="90" master="" otherUserPermission="visible"/>
  <rangeList sheetStid="88" master="" otherUserPermission="visible"/>
  <rangeList sheetStid="86" master="" otherUserPermission="visible"/>
  <rangeList sheetStid="83" master="" otherUserPermission="visible"/>
  <rangeList sheetStid="84" master="" otherUserPermission="visible"/>
  <rangeList sheetStid="81" master="" otherUserPermission="visible"/>
  <rangeList sheetStid="82" master="" otherUserPermission="visible"/>
  <rangeList sheetStid="87" master="" otherUserPermission="visible"/>
  <rangeList sheetStid="75" master="" otherUserPermission="visible"/>
  <rangeList sheetStid="79" master="" otherUserPermission="visible"/>
  <rangeList sheetStid="74" master="" otherUserPermission="visible"/>
  <rangeList sheetStid="8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Commitment</vt:lpstr>
      <vt:lpstr>Item</vt:lpstr>
      <vt:lpstr>Internal Commitment</vt:lpstr>
      <vt:lpstr>ValueSelect</vt:lpstr>
      <vt:lpstr>Data</vt:lpstr>
      <vt:lpstr>PAK Final 02-09-2026</vt:lpstr>
      <vt:lpstr>Greige Projection2026</vt:lpstr>
      <vt:lpstr>IND 01-21-2026</vt:lpstr>
      <vt:lpstr>CS-135gsm flannel</vt:lpstr>
      <vt:lpstr>Greige Projection2025</vt:lpstr>
      <vt:lpstr>Greige Projection</vt:lpstr>
      <vt:lpstr>IND 2025</vt:lpstr>
      <vt:lpstr>PAK 2025</vt:lpstr>
      <vt:lpstr>CS 135gsm 09-10-24</vt:lpstr>
      <vt:lpstr>2024 Buy Plan</vt:lpstr>
      <vt:lpstr>PAK 09-28</vt:lpstr>
      <vt:lpstr>Plan for 2023</vt:lpstr>
      <vt:lpstr>Amz portal price</vt:lpstr>
      <vt:lpstr>Min check</vt:lpstr>
      <vt:lpstr>2023 projection</vt:lpstr>
      <vt:lpstr>2023 price</vt:lpstr>
      <vt:lpstr>Kam</vt:lpstr>
      <vt:lpstr>Active Flannel list</vt:lpstr>
      <vt:lpstr>CS-135gsm-6pcs sheet set</vt:lpstr>
      <vt:lpstr>India 12.07.21</vt:lpstr>
      <vt:lpstr>Sheet1</vt:lpstr>
    </vt:vector>
  </TitlesOfParts>
  <Company>JLA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高丽</cp:lastModifiedBy>
  <cp:lastPrinted>2011-05-05T09:28:00Z</cp:lastPrinted>
  <dcterms:created xsi:type="dcterms:W3CDTF">2008-02-29T00:01:00Z</dcterms:created>
  <dcterms:modified xsi:type="dcterms:W3CDTF">2026-04-03T08:54:11Z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542E2F8DCB4C4C6E91D29511F103B845_12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