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294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Item!$A$1:$BF$1</definedName>
    <definedName name="ACC">'[2]Quote Sheet All SKUs'!#REF!</definedName>
    <definedName name="Acol" localSheetId="0">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 localSheetId="0">#REF!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 localSheetId="0">#REF!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 localSheetId="0">#REF!</definedName>
    <definedName name="DCProcessCodes">#REF!</definedName>
    <definedName name="DDEmsg" localSheetId="0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 localSheetId="0">#REF!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 localSheetId="0">[17]Mapping!$X$2:$X$5</definedName>
    <definedName name="gen_ulreq_Range">[18]Mapping!$X$2:$X$5</definedName>
    <definedName name="gridActPctRow" localSheetId="0">#REF!</definedName>
    <definedName name="gridActPctRow">#REF!</definedName>
    <definedName name="gridActUnitsRow" localSheetId="0">#REF!</definedName>
    <definedName name="gridActUnitsRow">#REF!</definedName>
    <definedName name="gridRetailRow" localSheetId="0">#REF!</definedName>
    <definedName name="gridRetailRow">#REF!</definedName>
    <definedName name="gridTargetPctRow" localSheetId="0">#REF!</definedName>
    <definedName name="gridTargetPctRow">#REF!</definedName>
    <definedName name="gridTargetUnitsRow" localSheetId="0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'[19]X-LIST'!$G$2:$G$7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'[19]X-LIST'!$C$2:$C$7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 localSheetId="0">#REF!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 localSheetId="0">#REF!</definedName>
    <definedName name="OwnedCol">#REF!</definedName>
    <definedName name="PACK">[10]Sheet1!$EE$2:$EE$3</definedName>
    <definedName name="PackageType">'[9]1-Import Product Data Sheet'!$L$102:$L$131</definedName>
    <definedName name="PackCol" localSheetId="0">#REF!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[20]a!$A$10:$B$35</definedName>
    <definedName name="PortSeq">'[9]1-Import Product Data Sheet'!$U$2</definedName>
    <definedName name="PortSeqLCL" localSheetId="0">#REF!</definedName>
    <definedName name="PortSeqLCL">#REF!</definedName>
    <definedName name="POtype" localSheetId="0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 localSheetId="0">#REF!</definedName>
    <definedName name="ProfileDesc">#REF!</definedName>
    <definedName name="QSFOB">[21]Q1!$C$38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 localSheetId="0">[17]Mapping!$AL$2:$AL$3</definedName>
    <definedName name="retailPR_o_YN_Rangee">[18]Mapping!$AL$2:$AL$3</definedName>
    <definedName name="retailUS_O_YN_Range">[7]Mapping!$AT$2:$AT$3</definedName>
    <definedName name="RoutingDesc" localSheetId="0">#REF!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 localSheetId="0">#REF!</definedName>
    <definedName name="size1">#REF!</definedName>
    <definedName name="size1a" localSheetId="0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 localSheetId="0">#REF!</definedName>
    <definedName name="StoreCount">#REF!</definedName>
    <definedName name="StoreGrid0" localSheetId="0">#REF!</definedName>
    <definedName name="StoreGrid0">#REF!</definedName>
    <definedName name="suggestedMessage_Range">[7]Mapping!$BF$2:$BF$3</definedName>
    <definedName name="SUPPLIER">'[3]vendor info'!$A$4:$A$400</definedName>
    <definedName name="TargetCol" localSheetId="0">#REF!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 localSheetId="0">#REF!</definedName>
    <definedName name="TotalCostValue">#REF!</definedName>
    <definedName name="TotalMarkup" localSheetId="0">#REF!</definedName>
    <definedName name="TotalMarkup">#REF!</definedName>
    <definedName name="TotalRetailValue" localSheetId="0">#REF!</definedName>
    <definedName name="TotalRetailValue">#REF!</definedName>
    <definedName name="TotalUnits" localSheetId="0">#REF!</definedName>
    <definedName name="TotalUnits">#REF!</definedName>
    <definedName name="totalUnitsCol" localSheetId="0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 localSheetId="0">#REF!</definedName>
    <definedName name="User1Col">#REF!</definedName>
    <definedName name="User3Col" localSheetId="0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'[22]Page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AZ11" i="1"/>
  <c r="BB11" i="1" s="1"/>
  <c r="AU11" i="1"/>
  <c r="AR11" i="1"/>
  <c r="AP11" i="1"/>
  <c r="AN11" i="1"/>
  <c r="AL11" i="1"/>
  <c r="AV11" i="1" s="1"/>
  <c r="AK11" i="1"/>
  <c r="AI11" i="1"/>
  <c r="AF11" i="1"/>
  <c r="Y11" i="1"/>
  <c r="AA11" i="1" s="1"/>
  <c r="AC11" i="1" s="1"/>
  <c r="AG11" i="1" s="1"/>
  <c r="AW11" i="1" s="1"/>
  <c r="BE10" i="1"/>
  <c r="AZ10" i="1"/>
  <c r="BB10" i="1" s="1"/>
  <c r="AU10" i="1"/>
  <c r="AR10" i="1"/>
  <c r="AP10" i="1"/>
  <c r="AN10" i="1"/>
  <c r="AK10" i="1"/>
  <c r="AI10" i="1"/>
  <c r="AF10" i="1"/>
  <c r="Y10" i="1"/>
  <c r="AA10" i="1" s="1"/>
  <c r="AC10" i="1" s="1"/>
  <c r="AG10" i="1" s="1"/>
  <c r="BE9" i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AG9" i="1" s="1"/>
  <c r="BE8" i="1"/>
  <c r="BB8" i="1"/>
  <c r="AZ8" i="1"/>
  <c r="AU8" i="1"/>
  <c r="AR8" i="1"/>
  <c r="AP8" i="1"/>
  <c r="AN8" i="1"/>
  <c r="AL8" i="1"/>
  <c r="AK8" i="1"/>
  <c r="AI8" i="1"/>
  <c r="AF8" i="1"/>
  <c r="Y8" i="1"/>
  <c r="AA8" i="1" s="1"/>
  <c r="AC8" i="1" s="1"/>
  <c r="AG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K6" i="1"/>
  <c r="AI6" i="1"/>
  <c r="AF6" i="1"/>
  <c r="Y6" i="1"/>
  <c r="AA6" i="1" s="1"/>
  <c r="AC6" i="1" s="1"/>
  <c r="BE5" i="1"/>
  <c r="AZ5" i="1"/>
  <c r="BB5" i="1" s="1"/>
  <c r="AU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AL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BE2" i="1"/>
  <c r="AZ2" i="1"/>
  <c r="BB2" i="1" s="1"/>
  <c r="AU2" i="1"/>
  <c r="AR2" i="1"/>
  <c r="AP2" i="1"/>
  <c r="AN2" i="1"/>
  <c r="AK2" i="1"/>
  <c r="AI2" i="1"/>
  <c r="AF2" i="1"/>
  <c r="Y2" i="1"/>
  <c r="AA2" i="1" s="1"/>
  <c r="AC2" i="1" s="1"/>
  <c r="AG2" i="1" s="1"/>
  <c r="AL5" i="1" l="1"/>
  <c r="AG6" i="1"/>
  <c r="AL6" i="1"/>
  <c r="AG3" i="1"/>
  <c r="AL3" i="1"/>
  <c r="AV3" i="1" s="1"/>
  <c r="AV5" i="1"/>
  <c r="AW5" i="1" s="1"/>
  <c r="AV6" i="1"/>
  <c r="AL2" i="1"/>
  <c r="BB4" i="1"/>
  <c r="AG7" i="1"/>
  <c r="AL7" i="1"/>
  <c r="AV7" i="1" s="1"/>
  <c r="AV8" i="1"/>
  <c r="AL9" i="1"/>
  <c r="AV9" i="1" s="1"/>
  <c r="AW9" i="1" s="1"/>
  <c r="AV2" i="1"/>
  <c r="AW2" i="1" s="1"/>
  <c r="AG4" i="1"/>
  <c r="AW4" i="1" s="1"/>
  <c r="AV4" i="1"/>
  <c r="AW6" i="1"/>
  <c r="AX11" i="1"/>
  <c r="BD11" i="1"/>
  <c r="AW8" i="1"/>
  <c r="AL10" i="1"/>
  <c r="AV10" i="1" s="1"/>
  <c r="AW10" i="1" s="1"/>
  <c r="AX5" i="1" l="1"/>
  <c r="BD5" i="1"/>
  <c r="AW3" i="1"/>
  <c r="BD2" i="1"/>
  <c r="AX2" i="1"/>
  <c r="BD9" i="1"/>
  <c r="AX9" i="1"/>
  <c r="AW7" i="1"/>
  <c r="BD10" i="1"/>
  <c r="AX10" i="1"/>
  <c r="BD6" i="1"/>
  <c r="AX6" i="1"/>
  <c r="BD8" i="1"/>
  <c r="AX8" i="1"/>
  <c r="AX4" i="1"/>
  <c r="BD4" i="1"/>
  <c r="AX3" i="1" l="1"/>
  <c r="BD3" i="1"/>
  <c r="AX7" i="1"/>
  <c r="BD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<sst xmlns="http://schemas.openxmlformats.org/spreadsheetml/2006/main" count="177" uniqueCount="74">
  <si>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</si>
  <si>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</si>
  <si>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</si>
  <si>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</si>
  <si>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</si>
  <si>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</si>
  <si>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</si>
  <si>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</si>
  <si>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</si>
  <si>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</si>
  <si>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</si>
  <si>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</si>
  <si>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</si>
  <si>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</si>
  <si>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</si>
  <si>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</si>
  <si>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</si>
  <si>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</si>
  <si>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</si>
  <si>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</si>
  <si>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</si>
  <si>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</si>
  <si>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</si>
  <si>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</si>
  <si>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</si>
  <si>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</si>
  <si>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</si>
  <si>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</si>
  <si>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</si>
  <si>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</si>
  <si>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</si>
  <si>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</si>
  <si>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</si>
  <si>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</si>
  <si>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</si>
  <si>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</si>
  <si>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</si>
  <si>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</si>
  <si>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</si>
  <si>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</si>
  <si>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</si>
  <si>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</si>
  <si>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</si>
  <si>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</si>
  <si>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</si>
  <si>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</si>
  <si>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</si>
  <si>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</si>
  <si>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</si>
  <si>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</si>
  <si>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</si>
  <si>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</si>
  <si>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</si>
  <si>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</si>
  <si>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</si>
  <si>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</si>
  <si>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</si>
  <si>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Madison Park</t>
  </si>
  <si>
    <t>SHEET/SHEET SET</t>
  </si>
  <si>
    <t>500TC Egyptian Cotton|500TC Egyptian Cotton|500TC Egyptian Cotton</t>
    <phoneticPr fontId="8" type="noConversion"/>
  </si>
  <si>
    <t>500TC 100% Egyptian Cotton Sheets</t>
  </si>
  <si>
    <t>500TC Egyptian Cotton Sheets</t>
  </si>
  <si>
    <t>100% Egyptian cotton</t>
  </si>
  <si>
    <t>Queen
Flat Sheet:90x102"
Fitted Sheet:60x80x16"
Pillowcase:20x32"#2</t>
  </si>
  <si>
    <t>Blue</t>
  </si>
  <si>
    <t>Piece</t>
  </si>
  <si>
    <t>Normal</t>
  </si>
  <si>
    <t>6302.31.9020</t>
  </si>
  <si>
    <t>500TC Egyptian Cotton|500TC Egyptian Cotton|500TC Egyptian Cotton</t>
  </si>
  <si>
    <t>King
Flat Sheet:108x102"
Fitted Sheet:78x80x16"
Pillowcase:20x40#2</t>
  </si>
  <si>
    <t>Dark Grey</t>
  </si>
  <si>
    <t>Taupe</t>
  </si>
  <si>
    <t>Olive Green</t>
  </si>
  <si>
    <t>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</si>
</sst>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0"/>
    <numFmt numFmtId="179" formatCode="[$-409]dd/mmm/yy;@"/>
    <numFmt numFmtId="180" formatCode="_(&quot;$&quot;* #,##0.00_);_(&quot;$&quot;* \(#,##0.00\);_(&quot;$&quot;* &quot;-&quot;??_);_(@_)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5" xfId="1" applyNumberFormat="1" applyFont="1" applyFill="1" applyBorder="1" applyAlignment="1">
      <alignment horizontal="center" wrapText="1"/>
    </xf>
    <xf numFmtId="176" fontId="3" fillId="6" borderId="5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176" fontId="6" fillId="0" borderId="5" xfId="2" applyNumberFormat="1" applyFont="1" applyBorder="1" applyAlignment="1">
      <alignment wrapText="1"/>
    </xf>
    <xf numFmtId="0" fontId="1" fillId="0" borderId="6" xfId="1" applyBorder="1" applyAlignment="1">
      <alignment wrapText="1"/>
    </xf>
    <xf numFmtId="0" fontId="1" fillId="0" borderId="4" xfId="1" applyBorder="1" applyAlignment="1">
      <alignment horizontal="center"/>
    </xf>
    <xf numFmtId="0" fontId="1" fillId="0" borderId="4" xfId="1" applyBorder="1"/>
    <xf numFmtId="0" fontId="1" fillId="0" borderId="4" xfId="0" applyFont="1" applyBorder="1"/>
    <xf numFmtId="0" fontId="1" fillId="0" borderId="4" xfId="1" applyBorder="1" applyAlignment="1">
      <alignment wrapText="1"/>
    </xf>
    <xf numFmtId="179" fontId="1" fillId="0" borderId="4" xfId="1" applyNumberFormat="1" applyBorder="1" applyAlignment="1">
      <alignment wrapText="1"/>
    </xf>
    <xf numFmtId="0" fontId="5" fillId="5" borderId="4" xfId="0" applyFont="1" applyFill="1" applyBorder="1"/>
    <xf numFmtId="0" fontId="0" fillId="5" borderId="4" xfId="0" applyFill="1" applyBorder="1" applyAlignment="1">
      <alignment wrapText="1"/>
    </xf>
    <xf numFmtId="176" fontId="1" fillId="0" borderId="4" xfId="1" applyNumberFormat="1" applyBorder="1"/>
    <xf numFmtId="180" fontId="1" fillId="0" borderId="4" xfId="1" applyNumberFormat="1" applyBorder="1"/>
    <xf numFmtId="177" fontId="1" fillId="0" borderId="4" xfId="1" applyNumberFormat="1" applyBorder="1"/>
    <xf numFmtId="2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79" fontId="1" fillId="0" borderId="4" xfId="1" applyNumberFormat="1" applyBorder="1"/>
    <xf numFmtId="181" fontId="1" fillId="0" borderId="4" xfId="1" applyNumberFormat="1" applyBorder="1"/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0" fontId="0" fillId="8" borderId="4" xfId="3" applyNumberFormat="1" applyFont="1" applyFill="1" applyBorder="1" applyAlignment="1"/>
    <xf numFmtId="176" fontId="1" fillId="8" borderId="1" xfId="1" applyNumberFormat="1" applyFill="1" applyBorder="1"/>
    <xf numFmtId="0" fontId="1" fillId="0" borderId="6" xfId="1" applyBorder="1"/>
    <xf numFmtId="0" fontId="1" fillId="0" borderId="0" xfId="1"/>
    <xf numFmtId="0" fontId="1" fillId="0" borderId="7" xfId="1" applyBorder="1" applyAlignment="1">
      <alignment horizontal="center"/>
    </xf>
    <xf numFmtId="0" fontId="1" fillId="0" borderId="7" xfId="1" applyBorder="1"/>
    <xf numFmtId="0" fontId="0" fillId="0" borderId="7" xfId="0" applyBorder="1"/>
    <xf numFmtId="0" fontId="1" fillId="0" borderId="7" xfId="1" applyBorder="1" applyAlignment="1">
      <alignment wrapText="1"/>
    </xf>
    <xf numFmtId="179" fontId="1" fillId="0" borderId="7" xfId="1" applyNumberFormat="1" applyBorder="1" applyAlignment="1">
      <alignment wrapText="1"/>
    </xf>
    <xf numFmtId="0" fontId="5" fillId="5" borderId="7" xfId="0" applyFont="1" applyFill="1" applyBorder="1"/>
    <xf numFmtId="0" fontId="0" fillId="5" borderId="7" xfId="0" applyFill="1" applyBorder="1" applyAlignment="1">
      <alignment wrapText="1"/>
    </xf>
    <xf numFmtId="176" fontId="1" fillId="0" borderId="7" xfId="1" applyNumberFormat="1" applyBorder="1"/>
    <xf numFmtId="180" fontId="1" fillId="0" borderId="7" xfId="1" applyNumberFormat="1" applyBorder="1"/>
    <xf numFmtId="177" fontId="1" fillId="0" borderId="7" xfId="1" applyNumberFormat="1" applyBorder="1"/>
    <xf numFmtId="2" fontId="1" fillId="0" borderId="7" xfId="1" applyNumberFormat="1" applyBorder="1"/>
    <xf numFmtId="1" fontId="1" fillId="0" borderId="7" xfId="1" applyNumberFormat="1" applyBorder="1"/>
    <xf numFmtId="178" fontId="1" fillId="8" borderId="7" xfId="1" applyNumberFormat="1" applyFill="1" applyBorder="1"/>
    <xf numFmtId="1" fontId="1" fillId="8" borderId="7" xfId="1" applyNumberFormat="1" applyFill="1" applyBorder="1"/>
    <xf numFmtId="3" fontId="1" fillId="0" borderId="7" xfId="1" applyNumberFormat="1" applyBorder="1"/>
    <xf numFmtId="176" fontId="1" fillId="8" borderId="7" xfId="1" applyNumberFormat="1" applyFill="1" applyBorder="1"/>
    <xf numFmtId="179" fontId="1" fillId="0" borderId="7" xfId="1" applyNumberFormat="1" applyBorder="1"/>
    <xf numFmtId="181" fontId="1" fillId="0" borderId="7" xfId="1" applyNumberFormat="1" applyBorder="1"/>
    <xf numFmtId="10" fontId="1" fillId="0" borderId="7" xfId="1" applyNumberFormat="1" applyBorder="1"/>
    <xf numFmtId="176" fontId="1" fillId="8" borderId="7" xfId="1" applyNumberFormat="1" applyFill="1" applyBorder="1" applyAlignment="1">
      <alignment wrapText="1"/>
    </xf>
    <xf numFmtId="10" fontId="0" fillId="8" borderId="7" xfId="3" applyNumberFormat="1" applyFont="1" applyFill="1" applyBorder="1" applyAlignment="1"/>
    <xf numFmtId="176" fontId="1" fillId="8" borderId="8" xfId="1" applyNumberFormat="1" applyFill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0" fillId="0" borderId="9" xfId="0" applyBorder="1"/>
    <xf numFmtId="0" fontId="1" fillId="0" borderId="9" xfId="1" applyBorder="1" applyAlignment="1">
      <alignment wrapText="1"/>
    </xf>
    <xf numFmtId="179" fontId="1" fillId="0" borderId="9" xfId="1" applyNumberFormat="1" applyBorder="1" applyAlignment="1">
      <alignment wrapText="1"/>
    </xf>
    <xf numFmtId="0" fontId="5" fillId="5" borderId="9" xfId="0" applyFont="1" applyFill="1" applyBorder="1"/>
    <xf numFmtId="0" fontId="0" fillId="5" borderId="9" xfId="0" applyFill="1" applyBorder="1" applyAlignment="1">
      <alignment wrapText="1"/>
    </xf>
    <xf numFmtId="176" fontId="1" fillId="0" borderId="9" xfId="1" applyNumberFormat="1" applyBorder="1"/>
    <xf numFmtId="180" fontId="1" fillId="0" borderId="9" xfId="1" applyNumberFormat="1" applyBorder="1"/>
    <xf numFmtId="177" fontId="1" fillId="0" borderId="9" xfId="1" applyNumberFormat="1" applyBorder="1"/>
    <xf numFmtId="2" fontId="1" fillId="0" borderId="9" xfId="1" applyNumberFormat="1" applyBorder="1"/>
    <xf numFmtId="1" fontId="1" fillId="0" borderId="9" xfId="1" applyNumberFormat="1" applyBorder="1"/>
    <xf numFmtId="178" fontId="1" fillId="8" borderId="9" xfId="1" applyNumberFormat="1" applyFill="1" applyBorder="1"/>
    <xf numFmtId="1" fontId="1" fillId="8" borderId="9" xfId="1" applyNumberFormat="1" applyFill="1" applyBorder="1"/>
    <xf numFmtId="3" fontId="1" fillId="0" borderId="9" xfId="1" applyNumberFormat="1" applyBorder="1"/>
    <xf numFmtId="176" fontId="1" fillId="8" borderId="9" xfId="1" applyNumberFormat="1" applyFill="1" applyBorder="1"/>
    <xf numFmtId="179" fontId="1" fillId="0" borderId="9" xfId="1" applyNumberFormat="1" applyBorder="1"/>
    <xf numFmtId="181" fontId="1" fillId="0" borderId="9" xfId="1" applyNumberFormat="1" applyBorder="1"/>
    <xf numFmtId="10" fontId="1" fillId="0" borderId="9" xfId="1" applyNumberFormat="1" applyBorder="1"/>
    <xf numFmtId="176" fontId="1" fillId="8" borderId="9" xfId="1" applyNumberFormat="1" applyFill="1" applyBorder="1" applyAlignment="1">
      <alignment wrapText="1"/>
    </xf>
    <xf numFmtId="10" fontId="0" fillId="8" borderId="9" xfId="3" applyNumberFormat="1" applyFont="1" applyFill="1" applyBorder="1" applyAlignment="1"/>
    <xf numFmtId="176" fontId="1" fillId="8" borderId="3" xfId="1" applyNumberFormat="1" applyFill="1" applyBorder="1"/>
    <xf numFmtId="177" fontId="1" fillId="0" borderId="9" xfId="1" applyNumberFormat="1" applyBorder="1" applyAlignment="1">
      <alignment wrapText="1"/>
    </xf>
    <xf numFmtId="2" fontId="1" fillId="0" borderId="9" xfId="1" applyNumberFormat="1" applyBorder="1" applyAlignment="1">
      <alignment wrapText="1"/>
    </xf>
    <xf numFmtId="178" fontId="1" fillId="8" borderId="9" xfId="1" applyNumberFormat="1" applyFill="1" applyBorder="1" applyAlignment="1">
      <alignment wrapText="1"/>
    </xf>
    <xf numFmtId="181" fontId="1" fillId="0" borderId="9" xfId="1" applyNumberFormat="1" applyBorder="1" applyAlignment="1">
      <alignment wrapText="1"/>
    </xf>
    <xf numFmtId="10" fontId="0" fillId="8" borderId="9" xfId="3" applyNumberFormat="1" applyFont="1" applyFill="1" applyBorder="1" applyAlignment="1">
      <alignment wrapText="1"/>
    </xf>
    <xf numFmtId="176" fontId="1" fillId="0" borderId="9" xfId="1" applyNumberFormat="1" applyBorder="1" applyAlignment="1">
      <alignment wrapText="1"/>
    </xf>
    <xf numFmtId="1" fontId="1" fillId="0" borderId="9" xfId="1" applyNumberFormat="1" applyBorder="1" applyAlignment="1">
      <alignment wrapText="1"/>
    </xf>
    <xf numFmtId="176" fontId="1" fillId="8" borderId="3" xfId="1" applyNumberFormat="1" applyFill="1" applyBorder="1" applyAlignment="1">
      <alignment wrapText="1"/>
    </xf>
    <xf numFmtId="177" fontId="1" fillId="0" borderId="7" xfId="1" applyNumberFormat="1" applyBorder="1" applyAlignment="1">
      <alignment wrapText="1"/>
    </xf>
    <xf numFmtId="2" fontId="1" fillId="0" borderId="7" xfId="1" applyNumberFormat="1" applyBorder="1" applyAlignment="1">
      <alignment wrapText="1"/>
    </xf>
    <xf numFmtId="178" fontId="1" fillId="8" borderId="7" xfId="1" applyNumberFormat="1" applyFill="1" applyBorder="1" applyAlignment="1">
      <alignment wrapText="1"/>
    </xf>
    <xf numFmtId="181" fontId="1" fillId="0" borderId="7" xfId="1" applyNumberFormat="1" applyBorder="1" applyAlignment="1">
      <alignment wrapText="1"/>
    </xf>
    <xf numFmtId="10" fontId="0" fillId="8" borderId="7" xfId="3" applyNumberFormat="1" applyFont="1" applyFill="1" applyBorder="1" applyAlignment="1">
      <alignment wrapText="1"/>
    </xf>
    <xf numFmtId="176" fontId="1" fillId="0" borderId="7" xfId="1" applyNumberFormat="1" applyBorder="1" applyAlignment="1">
      <alignment wrapText="1"/>
    </xf>
    <xf numFmtId="1" fontId="1" fillId="0" borderId="7" xfId="1" applyNumberFormat="1" applyBorder="1" applyAlignment="1">
      <alignment wrapText="1"/>
    </xf>
    <xf numFmtId="176" fontId="1" fillId="8" borderId="8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13970</xdr:rowOff>
    </xdr:from>
    <xdr:to>
      <xdr:col>2</xdr:col>
      <xdr:colOff>1111</xdr:colOff>
      <xdr:row>2</xdr:row>
      <xdr:rowOff>686435</xdr:rowOff>
    </xdr:to>
    <xdr:pic>
      <xdr:nvPicPr>
        <xdr:cNvPr id="2" name="ID_6F3D4730F9314AD8B4556F0C2BAD3CF6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52220"/>
          <a:ext cx="1072356" cy="147256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3</xdr:row>
      <xdr:rowOff>16510</xdr:rowOff>
    </xdr:from>
    <xdr:to>
      <xdr:col>2</xdr:col>
      <xdr:colOff>1111</xdr:colOff>
      <xdr:row>4</xdr:row>
      <xdr:rowOff>693420</xdr:rowOff>
    </xdr:to>
    <xdr:pic>
      <xdr:nvPicPr>
        <xdr:cNvPr id="3" name="ID_5E13205686F44C51926BBAFCFE5D6BAA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2854960"/>
          <a:ext cx="1072356" cy="147701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5</xdr:row>
      <xdr:rowOff>16510</xdr:rowOff>
    </xdr:from>
    <xdr:to>
      <xdr:col>2</xdr:col>
      <xdr:colOff>1111</xdr:colOff>
      <xdr:row>6</xdr:row>
      <xdr:rowOff>692785</xdr:rowOff>
    </xdr:to>
    <xdr:pic>
      <xdr:nvPicPr>
        <xdr:cNvPr id="4" name="ID_D8634D197F224B029CAD49F008D865C6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4455160"/>
          <a:ext cx="1072356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15875</xdr:rowOff>
    </xdr:from>
    <xdr:to>
      <xdr:col>2</xdr:col>
      <xdr:colOff>1111</xdr:colOff>
      <xdr:row>8</xdr:row>
      <xdr:rowOff>692785</xdr:rowOff>
    </xdr:to>
    <xdr:pic>
      <xdr:nvPicPr>
        <xdr:cNvPr id="5" name="ID_53DF45DB43CE47BDB5A5B01BB53EAFA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6054725"/>
          <a:ext cx="1072356" cy="147701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9</xdr:row>
      <xdr:rowOff>15875</xdr:rowOff>
    </xdr:from>
    <xdr:to>
      <xdr:col>2</xdr:col>
      <xdr:colOff>1111</xdr:colOff>
      <xdr:row>10</xdr:row>
      <xdr:rowOff>694690</xdr:rowOff>
    </xdr:to>
    <xdr:pic>
      <xdr:nvPicPr>
        <xdr:cNvPr id="6" name="ID_89C923D4BDE94FFD83E76AC176FF914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7654925"/>
          <a:ext cx="1072356" cy="1478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P%20500TC%20Egyptian%20Cotton%20Sheet%20Set%20Commitment%2004-15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Sheets%20Ecom/0%20PD/2602%20ID%20TN%20WR%20CS%20Cotton%20Flannel%20New%20Pattern/WR/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0745/AppData/Local/Microsoft/Windows/INetCache/Content.Outlook/MWTAY2DK/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0745/AppData/Local/Microsoft/Windows/INetCache/Content.Outlook/MWTAY2DK/Ecom%20MP%20500TC%20Egyptian%20Cotton%20sheets%20quote%2001-15-2025%20commitmen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IND Nov 24"/>
      <sheetName val="KKP"/>
      <sheetName val="Ram 500tc 01-20-23"/>
      <sheetName val="Jatin 500tc 01-20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1"/>
  <sheetViews>
    <sheetView tabSelected="1" zoomScale="80" zoomScaleNormal="80" workbookViewId="0">
      <selection activeCell="J6" sqref="J6"/>
    </sheetView>
  </sheetViews>
  <sheetFormatPr defaultColWidth="9.140625" defaultRowHeight="15" x14ac:dyDescent="0.25"/>
  <cols>
    <col min="1" max="1" width="10.140625" style="1" customWidth="1"/>
    <col min="2" max="2" width="16.28515625" style="2" customWidth="1"/>
    <col min="3" max="3" width="11.42578125" style="2" customWidth="1"/>
    <col min="4" max="4" width="13.425781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22.7109375" style="2" customWidth="1"/>
    <col min="14" max="14" width="12.710937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113" customWidth="1"/>
    <col min="21" max="21" width="8.7109375" style="113" customWidth="1"/>
    <col min="22" max="22" width="7.140625" style="113" customWidth="1"/>
    <col min="23" max="23" width="9" style="114" customWidth="1"/>
    <col min="24" max="24" width="6.28515625" style="115" customWidth="1"/>
    <col min="25" max="25" width="10" style="116" customWidth="1"/>
    <col min="26" max="26" width="10" style="114" customWidth="1"/>
    <col min="27" max="27" width="9.85546875" style="115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8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27" t="s">
        <v>56</v>
      </c>
      <c r="BF1" s="28"/>
    </row>
    <row r="2" spans="1:58" s="52" customFormat="1" ht="63" customHeight="1" x14ac:dyDescent="0.25">
      <c r="A2" s="29">
        <v>1</v>
      </c>
      <c r="B2" s="30"/>
      <c r="C2" s="30"/>
      <c r="D2" s="30" t="s">
        <v>57</v>
      </c>
      <c r="E2" s="30"/>
      <c r="F2" s="30" t="s">
        <v>58</v>
      </c>
      <c r="G2" s="31" t="s">
        <v>59</v>
      </c>
      <c r="H2" s="30" t="s">
        <v>60</v>
      </c>
      <c r="I2" s="30" t="s">
        <v>61</v>
      </c>
      <c r="J2" s="30" t="s">
        <v>62</v>
      </c>
      <c r="K2" s="32" t="s">
        <v>62</v>
      </c>
      <c r="L2" s="33" t="s">
        <v>63</v>
      </c>
      <c r="M2" s="30" t="s">
        <v>64</v>
      </c>
      <c r="N2" s="34"/>
      <c r="O2" s="35"/>
      <c r="P2" s="30" t="s">
        <v>65</v>
      </c>
      <c r="Q2" s="36"/>
      <c r="R2" s="37">
        <v>24.4</v>
      </c>
      <c r="S2" s="30" t="s">
        <v>66</v>
      </c>
      <c r="T2" s="38">
        <v>30</v>
      </c>
      <c r="U2" s="38">
        <v>25</v>
      </c>
      <c r="V2" s="38">
        <v>11</v>
      </c>
      <c r="W2" s="39">
        <v>2.5</v>
      </c>
      <c r="X2" s="40">
        <v>1</v>
      </c>
      <c r="Y2" s="41">
        <f t="shared" ref="Y2:Y11" si="0">IF(T2="","",T2*U2*V2/1000000)</f>
        <v>8.2500000000000004E-3</v>
      </c>
      <c r="Z2" s="39">
        <v>56</v>
      </c>
      <c r="AA2" s="42">
        <f t="shared" ref="AA2:AA11" si="1">IF(X2="","",Z2/Y2*X2)</f>
        <v>6787.878787878788</v>
      </c>
      <c r="AB2" s="43">
        <v>4500</v>
      </c>
      <c r="AC2" s="44">
        <f t="shared" ref="AC2:AC11" si="2">IF(ISERROR(AB2/AA2),"",AB2/AA2)</f>
        <v>0.6629464285714286</v>
      </c>
      <c r="AD2" s="45" t="s">
        <v>67</v>
      </c>
      <c r="AE2" s="46">
        <v>0.16700000000000001</v>
      </c>
      <c r="AF2" s="44">
        <f t="shared" ref="AF2:AF11" si="3">IF(ISERROR(R2*AE2),"",R2*AE2)</f>
        <v>4.0747999999999998</v>
      </c>
      <c r="AG2" s="44">
        <f t="shared" ref="AG2:AG11" si="4">IF(ISERROR(R2+AC2+AF2),"",R2+AC2+AF2)</f>
        <v>29.137746428571425</v>
      </c>
      <c r="AH2" s="47">
        <v>0.05</v>
      </c>
      <c r="AI2" s="44">
        <f t="shared" ref="AI2:AI11" si="5">IF(ISERROR(AY2*AH2),"",AY2*AH2)</f>
        <v>2.0125000000000002</v>
      </c>
      <c r="AJ2" s="47">
        <v>0.06</v>
      </c>
      <c r="AK2" s="44">
        <f t="shared" ref="AK2:AK11" si="6">IF(ISERROR(AY2*AJ2),"",AY2*AJ2)</f>
        <v>2.415</v>
      </c>
      <c r="AL2" s="48">
        <f t="shared" ref="AL2:AL11" si="7">IF((AZ2-AY2)&lt;2.5,2.5-(AZ2-AY2),0)</f>
        <v>0.48749999999999716</v>
      </c>
      <c r="AM2" s="47">
        <v>0.1</v>
      </c>
      <c r="AN2" s="44">
        <f t="shared" ref="AN2:AN11" si="8">IF(ISERROR(AY2*AM2),"",AY2*AM2)</f>
        <v>4.0250000000000004</v>
      </c>
      <c r="AO2" s="47">
        <v>0</v>
      </c>
      <c r="AP2" s="44">
        <f t="shared" ref="AP2:AP11" si="9">IF(ISERROR(AY2*AO2),"",AY2*AO2)</f>
        <v>0</v>
      </c>
      <c r="AQ2" s="47">
        <v>0</v>
      </c>
      <c r="AR2" s="44">
        <f t="shared" ref="AR2:AR11" si="10">IF(ISERROR(R2*AQ2),"",R2*AQ2)</f>
        <v>0</v>
      </c>
      <c r="AS2" s="36">
        <v>0</v>
      </c>
      <c r="AT2" s="47">
        <v>0</v>
      </c>
      <c r="AU2" s="44">
        <f t="shared" ref="AU2:AU11" si="11">IF(ISERROR(AY2*AT2),"",AY2*AT2)</f>
        <v>0</v>
      </c>
      <c r="AV2" s="44">
        <f t="shared" ref="AV2:AV11" si="12">IF(ISERROR(AI2+AK2+AL2+AN2+AP2+AR2+AU2),"",AI2+AK2+AL2+AN2+AP2+AR2+AU2)</f>
        <v>8.9399999999999977</v>
      </c>
      <c r="AW2" s="44">
        <f t="shared" ref="AW2:AW11" si="13">IF(ISERROR(AG2+AV2),"",AG2+AV2)</f>
        <v>38.077746428571423</v>
      </c>
      <c r="AX2" s="49">
        <f t="shared" ref="AX2:AX11" si="14">IF(ISERROR((AY2-AW2)/AY2),"",(AY2-AW2)/AY2)</f>
        <v>5.396903283052365E-2</v>
      </c>
      <c r="AY2" s="36">
        <v>40.25</v>
      </c>
      <c r="AZ2" s="48">
        <f t="shared" ref="AZ2:AZ11" si="15">IF(ISERROR(AY2*1.05),"",AY2*1.05)</f>
        <v>42.262500000000003</v>
      </c>
      <c r="BA2" s="36">
        <v>89.99</v>
      </c>
      <c r="BB2" s="49">
        <f t="shared" ref="BB2:BB11" si="16">IF(ISERROR((BA2-AZ2)/BA2),"",(BA2-AZ2)/BA2)</f>
        <v>0.53036448494277133</v>
      </c>
      <c r="BC2" s="40"/>
      <c r="BD2" s="44">
        <f t="shared" ref="BD2:BD11" si="17">IF(ISERROR(AW2*BC2),"",AW2*BC2)</f>
        <v>0</v>
      </c>
      <c r="BE2" s="50">
        <f t="shared" ref="BE2:BE11" si="18">IF(ISERROR(AY2*BC2),"",AY2*BC2)</f>
        <v>0</v>
      </c>
      <c r="BF2" s="51"/>
    </row>
    <row r="3" spans="1:58" s="52" customFormat="1" ht="63" customHeight="1" thickBot="1" x14ac:dyDescent="0.3">
      <c r="A3" s="53">
        <v>2</v>
      </c>
      <c r="B3" s="54"/>
      <c r="C3" s="54"/>
      <c r="D3" s="54" t="s">
        <v>57</v>
      </c>
      <c r="E3" s="54"/>
      <c r="F3" s="54" t="s">
        <v>58</v>
      </c>
      <c r="G3" s="55" t="s">
        <v>68</v>
      </c>
      <c r="H3" s="54" t="s">
        <v>60</v>
      </c>
      <c r="I3" s="54" t="s">
        <v>61</v>
      </c>
      <c r="J3" s="54" t="s">
        <v>62</v>
      </c>
      <c r="K3" s="56" t="s">
        <v>62</v>
      </c>
      <c r="L3" s="57" t="s">
        <v>69</v>
      </c>
      <c r="M3" s="54" t="s">
        <v>64</v>
      </c>
      <c r="N3" s="58"/>
      <c r="O3" s="59"/>
      <c r="P3" s="54" t="s">
        <v>65</v>
      </c>
      <c r="Q3" s="60"/>
      <c r="R3" s="61">
        <v>28.7</v>
      </c>
      <c r="S3" s="54" t="s">
        <v>66</v>
      </c>
      <c r="T3" s="62">
        <v>30</v>
      </c>
      <c r="U3" s="62">
        <v>25</v>
      </c>
      <c r="V3" s="62">
        <v>11</v>
      </c>
      <c r="W3" s="63">
        <v>2.93</v>
      </c>
      <c r="X3" s="64">
        <v>1</v>
      </c>
      <c r="Y3" s="65">
        <f t="shared" si="0"/>
        <v>8.2500000000000004E-3</v>
      </c>
      <c r="Z3" s="63">
        <v>56</v>
      </c>
      <c r="AA3" s="66">
        <f t="shared" si="1"/>
        <v>6787.878787878788</v>
      </c>
      <c r="AB3" s="67">
        <v>4500</v>
      </c>
      <c r="AC3" s="68">
        <f t="shared" si="2"/>
        <v>0.6629464285714286</v>
      </c>
      <c r="AD3" s="69" t="s">
        <v>67</v>
      </c>
      <c r="AE3" s="70">
        <v>0.16700000000000001</v>
      </c>
      <c r="AF3" s="68">
        <f t="shared" si="3"/>
        <v>4.7929000000000004</v>
      </c>
      <c r="AG3" s="68">
        <f t="shared" si="4"/>
        <v>34.155846428571429</v>
      </c>
      <c r="AH3" s="71">
        <v>0.05</v>
      </c>
      <c r="AI3" s="68">
        <f t="shared" si="5"/>
        <v>2.2749999999999999</v>
      </c>
      <c r="AJ3" s="71">
        <v>0.06</v>
      </c>
      <c r="AK3" s="68">
        <f t="shared" si="6"/>
        <v>2.73</v>
      </c>
      <c r="AL3" s="72">
        <f t="shared" si="7"/>
        <v>0.22500000000000142</v>
      </c>
      <c r="AM3" s="71">
        <v>0.1</v>
      </c>
      <c r="AN3" s="68">
        <f t="shared" si="8"/>
        <v>4.55</v>
      </c>
      <c r="AO3" s="47">
        <v>0</v>
      </c>
      <c r="AP3" s="68">
        <f t="shared" si="9"/>
        <v>0</v>
      </c>
      <c r="AQ3" s="71">
        <v>0</v>
      </c>
      <c r="AR3" s="68">
        <f t="shared" si="10"/>
        <v>0</v>
      </c>
      <c r="AS3" s="36">
        <v>0</v>
      </c>
      <c r="AT3" s="71">
        <v>0</v>
      </c>
      <c r="AU3" s="68">
        <f t="shared" si="11"/>
        <v>0</v>
      </c>
      <c r="AV3" s="68">
        <f t="shared" si="12"/>
        <v>9.7800000000000011</v>
      </c>
      <c r="AW3" s="68">
        <f t="shared" si="13"/>
        <v>43.935846428571431</v>
      </c>
      <c r="AX3" s="73">
        <f t="shared" si="14"/>
        <v>3.4377001569858671E-2</v>
      </c>
      <c r="AY3" s="60">
        <v>45.5</v>
      </c>
      <c r="AZ3" s="72">
        <f t="shared" si="15"/>
        <v>47.774999999999999</v>
      </c>
      <c r="BA3" s="60">
        <v>99.99</v>
      </c>
      <c r="BB3" s="73">
        <f t="shared" si="16"/>
        <v>0.52220222022202223</v>
      </c>
      <c r="BC3" s="64"/>
      <c r="BD3" s="68">
        <f t="shared" si="17"/>
        <v>0</v>
      </c>
      <c r="BE3" s="74">
        <f t="shared" si="18"/>
        <v>0</v>
      </c>
      <c r="BF3" s="51"/>
    </row>
    <row r="4" spans="1:58" s="52" customFormat="1" ht="63" customHeight="1" x14ac:dyDescent="0.25">
      <c r="A4" s="75">
        <v>3</v>
      </c>
      <c r="B4" s="76"/>
      <c r="C4" s="76"/>
      <c r="D4" s="76" t="s">
        <v>57</v>
      </c>
      <c r="E4" s="76"/>
      <c r="F4" s="76" t="s">
        <v>58</v>
      </c>
      <c r="G4" s="77" t="s">
        <v>68</v>
      </c>
      <c r="H4" s="76" t="s">
        <v>60</v>
      </c>
      <c r="I4" s="76" t="s">
        <v>61</v>
      </c>
      <c r="J4" s="76" t="s">
        <v>62</v>
      </c>
      <c r="K4" s="78" t="s">
        <v>62</v>
      </c>
      <c r="L4" s="79" t="s">
        <v>63</v>
      </c>
      <c r="M4" s="76" t="s">
        <v>70</v>
      </c>
      <c r="N4" s="80"/>
      <c r="O4" s="81"/>
      <c r="P4" s="76" t="s">
        <v>65</v>
      </c>
      <c r="Q4" s="82"/>
      <c r="R4" s="83">
        <v>24.4</v>
      </c>
      <c r="S4" s="76" t="s">
        <v>66</v>
      </c>
      <c r="T4" s="84">
        <v>30</v>
      </c>
      <c r="U4" s="84">
        <v>25</v>
      </c>
      <c r="V4" s="84">
        <v>11</v>
      </c>
      <c r="W4" s="85">
        <v>2.5</v>
      </c>
      <c r="X4" s="86">
        <v>1</v>
      </c>
      <c r="Y4" s="87">
        <f t="shared" si="0"/>
        <v>8.2500000000000004E-3</v>
      </c>
      <c r="Z4" s="85">
        <v>56</v>
      </c>
      <c r="AA4" s="88">
        <f t="shared" si="1"/>
        <v>6787.878787878788</v>
      </c>
      <c r="AB4" s="89">
        <v>4500</v>
      </c>
      <c r="AC4" s="90">
        <f t="shared" si="2"/>
        <v>0.6629464285714286</v>
      </c>
      <c r="AD4" s="91" t="s">
        <v>67</v>
      </c>
      <c r="AE4" s="92">
        <v>0.16700000000000001</v>
      </c>
      <c r="AF4" s="90">
        <f t="shared" si="3"/>
        <v>4.0747999999999998</v>
      </c>
      <c r="AG4" s="90">
        <f t="shared" si="4"/>
        <v>29.137746428571425</v>
      </c>
      <c r="AH4" s="93">
        <v>0.05</v>
      </c>
      <c r="AI4" s="90">
        <f t="shared" si="5"/>
        <v>2.0125000000000002</v>
      </c>
      <c r="AJ4" s="93">
        <v>0.06</v>
      </c>
      <c r="AK4" s="90">
        <f t="shared" si="6"/>
        <v>2.415</v>
      </c>
      <c r="AL4" s="94">
        <f t="shared" si="7"/>
        <v>0.48749999999999716</v>
      </c>
      <c r="AM4" s="93">
        <v>0.1</v>
      </c>
      <c r="AN4" s="90">
        <f t="shared" si="8"/>
        <v>4.0250000000000004</v>
      </c>
      <c r="AO4" s="47">
        <v>0</v>
      </c>
      <c r="AP4" s="90">
        <f t="shared" si="9"/>
        <v>0</v>
      </c>
      <c r="AQ4" s="93">
        <v>0</v>
      </c>
      <c r="AR4" s="90">
        <f t="shared" si="10"/>
        <v>0</v>
      </c>
      <c r="AS4" s="36">
        <v>0</v>
      </c>
      <c r="AT4" s="93">
        <v>0</v>
      </c>
      <c r="AU4" s="90">
        <f t="shared" si="11"/>
        <v>0</v>
      </c>
      <c r="AV4" s="90">
        <f t="shared" si="12"/>
        <v>8.9399999999999977</v>
      </c>
      <c r="AW4" s="90">
        <f t="shared" si="13"/>
        <v>38.077746428571423</v>
      </c>
      <c r="AX4" s="95">
        <f t="shared" si="14"/>
        <v>5.396903283052365E-2</v>
      </c>
      <c r="AY4" s="82">
        <v>40.25</v>
      </c>
      <c r="AZ4" s="94">
        <f t="shared" si="15"/>
        <v>42.262500000000003</v>
      </c>
      <c r="BA4" s="82">
        <v>89.99</v>
      </c>
      <c r="BB4" s="95">
        <f t="shared" si="16"/>
        <v>0.53036448494277133</v>
      </c>
      <c r="BC4" s="86"/>
      <c r="BD4" s="90">
        <f t="shared" si="17"/>
        <v>0</v>
      </c>
      <c r="BE4" s="96">
        <f t="shared" si="18"/>
        <v>0</v>
      </c>
      <c r="BF4" s="51"/>
    </row>
    <row r="5" spans="1:58" s="52" customFormat="1" ht="63" customHeight="1" thickBot="1" x14ac:dyDescent="0.3">
      <c r="A5" s="53">
        <v>4</v>
      </c>
      <c r="B5" s="54"/>
      <c r="C5" s="54"/>
      <c r="D5" s="54" t="s">
        <v>57</v>
      </c>
      <c r="E5" s="54"/>
      <c r="F5" s="54" t="s">
        <v>58</v>
      </c>
      <c r="G5" s="55" t="s">
        <v>68</v>
      </c>
      <c r="H5" s="54" t="s">
        <v>60</v>
      </c>
      <c r="I5" s="54" t="s">
        <v>61</v>
      </c>
      <c r="J5" s="54" t="s">
        <v>62</v>
      </c>
      <c r="K5" s="56" t="s">
        <v>62</v>
      </c>
      <c r="L5" s="57" t="s">
        <v>69</v>
      </c>
      <c r="M5" s="54" t="s">
        <v>70</v>
      </c>
      <c r="N5" s="58"/>
      <c r="O5" s="59"/>
      <c r="P5" s="54" t="s">
        <v>65</v>
      </c>
      <c r="Q5" s="60"/>
      <c r="R5" s="61">
        <v>28.7</v>
      </c>
      <c r="S5" s="54" t="s">
        <v>66</v>
      </c>
      <c r="T5" s="62">
        <v>30</v>
      </c>
      <c r="U5" s="62">
        <v>25</v>
      </c>
      <c r="V5" s="62">
        <v>11</v>
      </c>
      <c r="W5" s="63">
        <v>2.93</v>
      </c>
      <c r="X5" s="64">
        <v>1</v>
      </c>
      <c r="Y5" s="65">
        <f t="shared" si="0"/>
        <v>8.2500000000000004E-3</v>
      </c>
      <c r="Z5" s="63">
        <v>56</v>
      </c>
      <c r="AA5" s="66">
        <f t="shared" si="1"/>
        <v>6787.878787878788</v>
      </c>
      <c r="AB5" s="67">
        <v>4500</v>
      </c>
      <c r="AC5" s="68">
        <f t="shared" si="2"/>
        <v>0.6629464285714286</v>
      </c>
      <c r="AD5" s="69" t="s">
        <v>67</v>
      </c>
      <c r="AE5" s="70">
        <v>0.16700000000000001</v>
      </c>
      <c r="AF5" s="68">
        <f t="shared" si="3"/>
        <v>4.7929000000000004</v>
      </c>
      <c r="AG5" s="68">
        <f t="shared" si="4"/>
        <v>34.155846428571429</v>
      </c>
      <c r="AH5" s="71">
        <v>0.05</v>
      </c>
      <c r="AI5" s="68">
        <f t="shared" si="5"/>
        <v>2.2749999999999999</v>
      </c>
      <c r="AJ5" s="71">
        <v>0.06</v>
      </c>
      <c r="AK5" s="68">
        <f t="shared" si="6"/>
        <v>2.73</v>
      </c>
      <c r="AL5" s="72">
        <f t="shared" si="7"/>
        <v>0.22500000000000142</v>
      </c>
      <c r="AM5" s="71">
        <v>0.1</v>
      </c>
      <c r="AN5" s="68">
        <f t="shared" si="8"/>
        <v>4.55</v>
      </c>
      <c r="AO5" s="47">
        <v>0</v>
      </c>
      <c r="AP5" s="68">
        <f t="shared" si="9"/>
        <v>0</v>
      </c>
      <c r="AQ5" s="71">
        <v>0</v>
      </c>
      <c r="AR5" s="68">
        <f t="shared" si="10"/>
        <v>0</v>
      </c>
      <c r="AS5" s="36">
        <v>0</v>
      </c>
      <c r="AT5" s="71">
        <v>0</v>
      </c>
      <c r="AU5" s="68">
        <f t="shared" si="11"/>
        <v>0</v>
      </c>
      <c r="AV5" s="68">
        <f t="shared" si="12"/>
        <v>9.7800000000000011</v>
      </c>
      <c r="AW5" s="68">
        <f t="shared" si="13"/>
        <v>43.935846428571431</v>
      </c>
      <c r="AX5" s="73">
        <f t="shared" si="14"/>
        <v>3.4377001569858671E-2</v>
      </c>
      <c r="AY5" s="60">
        <v>45.5</v>
      </c>
      <c r="AZ5" s="72">
        <f t="shared" si="15"/>
        <v>47.774999999999999</v>
      </c>
      <c r="BA5" s="60">
        <v>99.99</v>
      </c>
      <c r="BB5" s="73">
        <f t="shared" si="16"/>
        <v>0.52220222022202223</v>
      </c>
      <c r="BC5" s="64"/>
      <c r="BD5" s="68">
        <f t="shared" si="17"/>
        <v>0</v>
      </c>
      <c r="BE5" s="74">
        <f t="shared" si="18"/>
        <v>0</v>
      </c>
      <c r="BF5" s="51"/>
    </row>
    <row r="6" spans="1:58" s="52" customFormat="1" ht="63" customHeight="1" x14ac:dyDescent="0.25">
      <c r="A6" s="75">
        <v>5</v>
      </c>
      <c r="B6" s="76"/>
      <c r="C6" s="76"/>
      <c r="D6" s="76" t="s">
        <v>57</v>
      </c>
      <c r="E6" s="76"/>
      <c r="F6" s="76" t="s">
        <v>58</v>
      </c>
      <c r="G6" s="77" t="s">
        <v>68</v>
      </c>
      <c r="H6" s="76" t="s">
        <v>60</v>
      </c>
      <c r="I6" s="76" t="s">
        <v>61</v>
      </c>
      <c r="J6" s="76" t="s">
        <v>62</v>
      </c>
      <c r="K6" s="78" t="s">
        <v>62</v>
      </c>
      <c r="L6" s="79" t="s">
        <v>63</v>
      </c>
      <c r="M6" s="76" t="s">
        <v>71</v>
      </c>
      <c r="N6" s="80"/>
      <c r="O6" s="81"/>
      <c r="P6" s="76" t="s">
        <v>65</v>
      </c>
      <c r="Q6" s="82"/>
      <c r="R6" s="83">
        <v>24.4</v>
      </c>
      <c r="S6" s="76" t="s">
        <v>66</v>
      </c>
      <c r="T6" s="84">
        <v>30</v>
      </c>
      <c r="U6" s="84">
        <v>25</v>
      </c>
      <c r="V6" s="84">
        <v>11</v>
      </c>
      <c r="W6" s="85">
        <v>2.5</v>
      </c>
      <c r="X6" s="86">
        <v>1</v>
      </c>
      <c r="Y6" s="87">
        <f t="shared" si="0"/>
        <v>8.2500000000000004E-3</v>
      </c>
      <c r="Z6" s="85">
        <v>56</v>
      </c>
      <c r="AA6" s="88">
        <f t="shared" si="1"/>
        <v>6787.878787878788</v>
      </c>
      <c r="AB6" s="89">
        <v>4500</v>
      </c>
      <c r="AC6" s="90">
        <f t="shared" si="2"/>
        <v>0.6629464285714286</v>
      </c>
      <c r="AD6" s="91" t="s">
        <v>67</v>
      </c>
      <c r="AE6" s="92">
        <v>0.16700000000000001</v>
      </c>
      <c r="AF6" s="90">
        <f t="shared" si="3"/>
        <v>4.0747999999999998</v>
      </c>
      <c r="AG6" s="90">
        <f t="shared" si="4"/>
        <v>29.137746428571425</v>
      </c>
      <c r="AH6" s="93">
        <v>0.05</v>
      </c>
      <c r="AI6" s="90">
        <f t="shared" si="5"/>
        <v>2.0125000000000002</v>
      </c>
      <c r="AJ6" s="93">
        <v>0.06</v>
      </c>
      <c r="AK6" s="90">
        <f t="shared" si="6"/>
        <v>2.415</v>
      </c>
      <c r="AL6" s="94">
        <f t="shared" si="7"/>
        <v>0.48749999999999716</v>
      </c>
      <c r="AM6" s="93">
        <v>0.1</v>
      </c>
      <c r="AN6" s="90">
        <f t="shared" si="8"/>
        <v>4.0250000000000004</v>
      </c>
      <c r="AO6" s="47">
        <v>0</v>
      </c>
      <c r="AP6" s="90">
        <f t="shared" si="9"/>
        <v>0</v>
      </c>
      <c r="AQ6" s="93">
        <v>0</v>
      </c>
      <c r="AR6" s="90">
        <f t="shared" si="10"/>
        <v>0</v>
      </c>
      <c r="AS6" s="36">
        <v>0</v>
      </c>
      <c r="AT6" s="93">
        <v>0</v>
      </c>
      <c r="AU6" s="90">
        <f t="shared" si="11"/>
        <v>0</v>
      </c>
      <c r="AV6" s="90">
        <f t="shared" si="12"/>
        <v>8.9399999999999977</v>
      </c>
      <c r="AW6" s="90">
        <f t="shared" si="13"/>
        <v>38.077746428571423</v>
      </c>
      <c r="AX6" s="95">
        <f t="shared" si="14"/>
        <v>5.396903283052365E-2</v>
      </c>
      <c r="AY6" s="82">
        <v>40.25</v>
      </c>
      <c r="AZ6" s="90">
        <f t="shared" si="15"/>
        <v>42.262500000000003</v>
      </c>
      <c r="BA6" s="82">
        <v>89.99</v>
      </c>
      <c r="BB6" s="95">
        <f t="shared" si="16"/>
        <v>0.53036448494277133</v>
      </c>
      <c r="BC6" s="86"/>
      <c r="BD6" s="90">
        <f t="shared" si="17"/>
        <v>0</v>
      </c>
      <c r="BE6" s="96">
        <f t="shared" si="18"/>
        <v>0</v>
      </c>
      <c r="BF6" s="51"/>
    </row>
    <row r="7" spans="1:58" s="52" customFormat="1" ht="63" customHeight="1" thickBot="1" x14ac:dyDescent="0.3">
      <c r="A7" s="53">
        <v>6</v>
      </c>
      <c r="B7" s="54"/>
      <c r="C7" s="54"/>
      <c r="D7" s="54" t="s">
        <v>57</v>
      </c>
      <c r="E7" s="54"/>
      <c r="F7" s="54" t="s">
        <v>58</v>
      </c>
      <c r="G7" s="55" t="s">
        <v>68</v>
      </c>
      <c r="H7" s="54" t="s">
        <v>60</v>
      </c>
      <c r="I7" s="54" t="s">
        <v>61</v>
      </c>
      <c r="J7" s="54" t="s">
        <v>62</v>
      </c>
      <c r="K7" s="56" t="s">
        <v>62</v>
      </c>
      <c r="L7" s="57" t="s">
        <v>69</v>
      </c>
      <c r="M7" s="54" t="s">
        <v>71</v>
      </c>
      <c r="N7" s="58"/>
      <c r="O7" s="59"/>
      <c r="P7" s="54" t="s">
        <v>65</v>
      </c>
      <c r="Q7" s="60"/>
      <c r="R7" s="61">
        <v>28.7</v>
      </c>
      <c r="S7" s="54" t="s">
        <v>66</v>
      </c>
      <c r="T7" s="62">
        <v>30</v>
      </c>
      <c r="U7" s="62">
        <v>25</v>
      </c>
      <c r="V7" s="62">
        <v>11</v>
      </c>
      <c r="W7" s="63">
        <v>2.93</v>
      </c>
      <c r="X7" s="64">
        <v>1</v>
      </c>
      <c r="Y7" s="65">
        <f t="shared" si="0"/>
        <v>8.2500000000000004E-3</v>
      </c>
      <c r="Z7" s="63">
        <v>56</v>
      </c>
      <c r="AA7" s="66">
        <f t="shared" si="1"/>
        <v>6787.878787878788</v>
      </c>
      <c r="AB7" s="67">
        <v>4500</v>
      </c>
      <c r="AC7" s="68">
        <f t="shared" si="2"/>
        <v>0.6629464285714286</v>
      </c>
      <c r="AD7" s="69" t="s">
        <v>67</v>
      </c>
      <c r="AE7" s="70">
        <v>0.16700000000000001</v>
      </c>
      <c r="AF7" s="68">
        <f t="shared" si="3"/>
        <v>4.7929000000000004</v>
      </c>
      <c r="AG7" s="68">
        <f t="shared" si="4"/>
        <v>34.155846428571429</v>
      </c>
      <c r="AH7" s="71">
        <v>0.05</v>
      </c>
      <c r="AI7" s="68">
        <f t="shared" si="5"/>
        <v>2.2749999999999999</v>
      </c>
      <c r="AJ7" s="71">
        <v>0.06</v>
      </c>
      <c r="AK7" s="68">
        <f t="shared" si="6"/>
        <v>2.73</v>
      </c>
      <c r="AL7" s="72">
        <f t="shared" si="7"/>
        <v>0.22500000000000142</v>
      </c>
      <c r="AM7" s="71">
        <v>0.1</v>
      </c>
      <c r="AN7" s="68">
        <f t="shared" si="8"/>
        <v>4.55</v>
      </c>
      <c r="AO7" s="47">
        <v>0</v>
      </c>
      <c r="AP7" s="68">
        <f t="shared" si="9"/>
        <v>0</v>
      </c>
      <c r="AQ7" s="71">
        <v>0</v>
      </c>
      <c r="AR7" s="68">
        <f t="shared" si="10"/>
        <v>0</v>
      </c>
      <c r="AS7" s="36">
        <v>0</v>
      </c>
      <c r="AT7" s="71">
        <v>0</v>
      </c>
      <c r="AU7" s="68">
        <f t="shared" si="11"/>
        <v>0</v>
      </c>
      <c r="AV7" s="68">
        <f t="shared" si="12"/>
        <v>9.7800000000000011</v>
      </c>
      <c r="AW7" s="68">
        <f t="shared" si="13"/>
        <v>43.935846428571431</v>
      </c>
      <c r="AX7" s="73">
        <f t="shared" si="14"/>
        <v>3.4377001569858671E-2</v>
      </c>
      <c r="AY7" s="60">
        <v>45.5</v>
      </c>
      <c r="AZ7" s="68">
        <f t="shared" si="15"/>
        <v>47.774999999999999</v>
      </c>
      <c r="BA7" s="60">
        <v>99.99</v>
      </c>
      <c r="BB7" s="73">
        <f t="shared" si="16"/>
        <v>0.52220222022202223</v>
      </c>
      <c r="BC7" s="64"/>
      <c r="BD7" s="68">
        <f t="shared" si="17"/>
        <v>0</v>
      </c>
      <c r="BE7" s="74">
        <f t="shared" si="18"/>
        <v>0</v>
      </c>
      <c r="BF7" s="51"/>
    </row>
    <row r="8" spans="1:58" ht="63" customHeight="1" x14ac:dyDescent="0.25">
      <c r="A8" s="75">
        <v>7</v>
      </c>
      <c r="B8" s="76"/>
      <c r="C8" s="76"/>
      <c r="D8" s="76" t="s">
        <v>57</v>
      </c>
      <c r="E8" s="76"/>
      <c r="F8" s="76" t="s">
        <v>58</v>
      </c>
      <c r="G8" s="77" t="s">
        <v>68</v>
      </c>
      <c r="H8" s="76" t="s">
        <v>60</v>
      </c>
      <c r="I8" s="76" t="s">
        <v>61</v>
      </c>
      <c r="J8" s="76" t="s">
        <v>62</v>
      </c>
      <c r="K8" s="78" t="s">
        <v>62</v>
      </c>
      <c r="L8" s="79" t="s">
        <v>63</v>
      </c>
      <c r="M8" s="76" t="s">
        <v>72</v>
      </c>
      <c r="N8" s="80"/>
      <c r="O8" s="81"/>
      <c r="P8" s="76" t="s">
        <v>65</v>
      </c>
      <c r="Q8" s="82"/>
      <c r="R8" s="83">
        <v>24.4</v>
      </c>
      <c r="S8" s="76" t="s">
        <v>66</v>
      </c>
      <c r="T8" s="97">
        <v>30</v>
      </c>
      <c r="U8" s="97">
        <v>25</v>
      </c>
      <c r="V8" s="97">
        <v>11</v>
      </c>
      <c r="W8" s="98">
        <v>2.5</v>
      </c>
      <c r="X8" s="86">
        <v>1</v>
      </c>
      <c r="Y8" s="99">
        <f t="shared" si="0"/>
        <v>8.2500000000000004E-3</v>
      </c>
      <c r="Z8" s="85">
        <v>56</v>
      </c>
      <c r="AA8" s="88">
        <f t="shared" si="1"/>
        <v>6787.878787878788</v>
      </c>
      <c r="AB8" s="89">
        <v>4500</v>
      </c>
      <c r="AC8" s="94">
        <f t="shared" si="2"/>
        <v>0.6629464285714286</v>
      </c>
      <c r="AD8" s="91" t="s">
        <v>67</v>
      </c>
      <c r="AE8" s="100">
        <v>0.16700000000000001</v>
      </c>
      <c r="AF8" s="94">
        <f t="shared" si="3"/>
        <v>4.0747999999999998</v>
      </c>
      <c r="AG8" s="94">
        <f t="shared" si="4"/>
        <v>29.137746428571425</v>
      </c>
      <c r="AH8" s="93">
        <v>0.05</v>
      </c>
      <c r="AI8" s="94">
        <f t="shared" si="5"/>
        <v>2.0125000000000002</v>
      </c>
      <c r="AJ8" s="93">
        <v>0.06</v>
      </c>
      <c r="AK8" s="90">
        <f t="shared" si="6"/>
        <v>2.415</v>
      </c>
      <c r="AL8" s="94">
        <f t="shared" si="7"/>
        <v>0.48749999999999716</v>
      </c>
      <c r="AM8" s="93">
        <v>0.1</v>
      </c>
      <c r="AN8" s="94">
        <f t="shared" si="8"/>
        <v>4.0250000000000004</v>
      </c>
      <c r="AO8" s="47">
        <v>0</v>
      </c>
      <c r="AP8" s="90">
        <f t="shared" si="9"/>
        <v>0</v>
      </c>
      <c r="AQ8" s="93">
        <v>0</v>
      </c>
      <c r="AR8" s="90">
        <f t="shared" si="10"/>
        <v>0</v>
      </c>
      <c r="AS8" s="36">
        <v>0</v>
      </c>
      <c r="AT8" s="93">
        <v>0</v>
      </c>
      <c r="AU8" s="90">
        <f t="shared" si="11"/>
        <v>0</v>
      </c>
      <c r="AV8" s="90">
        <f t="shared" si="12"/>
        <v>8.9399999999999977</v>
      </c>
      <c r="AW8" s="94">
        <f t="shared" si="13"/>
        <v>38.077746428571423</v>
      </c>
      <c r="AX8" s="101">
        <f t="shared" si="14"/>
        <v>5.396903283052365E-2</v>
      </c>
      <c r="AY8" s="102">
        <v>40.25</v>
      </c>
      <c r="AZ8" s="94">
        <f t="shared" si="15"/>
        <v>42.262500000000003</v>
      </c>
      <c r="BA8" s="82">
        <v>89.99</v>
      </c>
      <c r="BB8" s="95">
        <f t="shared" si="16"/>
        <v>0.53036448494277133</v>
      </c>
      <c r="BC8" s="103"/>
      <c r="BD8" s="90">
        <f t="shared" si="17"/>
        <v>0</v>
      </c>
      <c r="BE8" s="104">
        <f t="shared" si="18"/>
        <v>0</v>
      </c>
      <c r="BF8" s="28"/>
    </row>
    <row r="9" spans="1:58" ht="63" customHeight="1" thickBot="1" x14ac:dyDescent="0.3">
      <c r="A9" s="53">
        <v>8</v>
      </c>
      <c r="B9" s="54"/>
      <c r="C9" s="54"/>
      <c r="D9" s="54" t="s">
        <v>57</v>
      </c>
      <c r="E9" s="54"/>
      <c r="F9" s="54" t="s">
        <v>58</v>
      </c>
      <c r="G9" s="55" t="s">
        <v>68</v>
      </c>
      <c r="H9" s="54" t="s">
        <v>60</v>
      </c>
      <c r="I9" s="54" t="s">
        <v>61</v>
      </c>
      <c r="J9" s="54" t="s">
        <v>62</v>
      </c>
      <c r="K9" s="56" t="s">
        <v>62</v>
      </c>
      <c r="L9" s="57" t="s">
        <v>69</v>
      </c>
      <c r="M9" s="54" t="s">
        <v>72</v>
      </c>
      <c r="N9" s="58"/>
      <c r="O9" s="59"/>
      <c r="P9" s="54" t="s">
        <v>65</v>
      </c>
      <c r="Q9" s="60"/>
      <c r="R9" s="61">
        <v>28.7</v>
      </c>
      <c r="S9" s="54" t="s">
        <v>66</v>
      </c>
      <c r="T9" s="105">
        <v>30</v>
      </c>
      <c r="U9" s="105">
        <v>25</v>
      </c>
      <c r="V9" s="105">
        <v>11</v>
      </c>
      <c r="W9" s="106">
        <v>2.93</v>
      </c>
      <c r="X9" s="64">
        <v>1</v>
      </c>
      <c r="Y9" s="107">
        <f t="shared" si="0"/>
        <v>8.2500000000000004E-3</v>
      </c>
      <c r="Z9" s="63">
        <v>56</v>
      </c>
      <c r="AA9" s="66">
        <f t="shared" si="1"/>
        <v>6787.878787878788</v>
      </c>
      <c r="AB9" s="67">
        <v>4500</v>
      </c>
      <c r="AC9" s="72">
        <f t="shared" si="2"/>
        <v>0.6629464285714286</v>
      </c>
      <c r="AD9" s="69" t="s">
        <v>67</v>
      </c>
      <c r="AE9" s="108">
        <v>0.16700000000000001</v>
      </c>
      <c r="AF9" s="72">
        <f t="shared" si="3"/>
        <v>4.7929000000000004</v>
      </c>
      <c r="AG9" s="72">
        <f t="shared" si="4"/>
        <v>34.155846428571429</v>
      </c>
      <c r="AH9" s="71">
        <v>0.05</v>
      </c>
      <c r="AI9" s="72">
        <f t="shared" si="5"/>
        <v>2.2749999999999999</v>
      </c>
      <c r="AJ9" s="71">
        <v>0.06</v>
      </c>
      <c r="AK9" s="68">
        <f t="shared" si="6"/>
        <v>2.73</v>
      </c>
      <c r="AL9" s="72">
        <f t="shared" si="7"/>
        <v>0.22500000000000142</v>
      </c>
      <c r="AM9" s="71">
        <v>0.1</v>
      </c>
      <c r="AN9" s="72">
        <f t="shared" si="8"/>
        <v>4.55</v>
      </c>
      <c r="AO9" s="47">
        <v>0</v>
      </c>
      <c r="AP9" s="68">
        <f t="shared" si="9"/>
        <v>0</v>
      </c>
      <c r="AQ9" s="71">
        <v>0</v>
      </c>
      <c r="AR9" s="68">
        <f t="shared" si="10"/>
        <v>0</v>
      </c>
      <c r="AS9" s="36">
        <v>0</v>
      </c>
      <c r="AT9" s="71">
        <v>0</v>
      </c>
      <c r="AU9" s="68">
        <f t="shared" si="11"/>
        <v>0</v>
      </c>
      <c r="AV9" s="68">
        <f t="shared" si="12"/>
        <v>9.7800000000000011</v>
      </c>
      <c r="AW9" s="72">
        <f t="shared" si="13"/>
        <v>43.935846428571431</v>
      </c>
      <c r="AX9" s="109">
        <f t="shared" si="14"/>
        <v>3.4377001569858671E-2</v>
      </c>
      <c r="AY9" s="110">
        <v>45.5</v>
      </c>
      <c r="AZ9" s="72">
        <f t="shared" si="15"/>
        <v>47.774999999999999</v>
      </c>
      <c r="BA9" s="60">
        <v>99.99</v>
      </c>
      <c r="BB9" s="73">
        <f t="shared" si="16"/>
        <v>0.52220222022202223</v>
      </c>
      <c r="BC9" s="111"/>
      <c r="BD9" s="68">
        <f t="shared" si="17"/>
        <v>0</v>
      </c>
      <c r="BE9" s="112">
        <f t="shared" si="18"/>
        <v>0</v>
      </c>
      <c r="BF9" s="28"/>
    </row>
    <row r="10" spans="1:58" ht="63" customHeight="1" x14ac:dyDescent="0.25">
      <c r="A10" s="75">
        <v>9</v>
      </c>
      <c r="B10" s="76"/>
      <c r="C10" s="76"/>
      <c r="D10" s="76" t="s">
        <v>57</v>
      </c>
      <c r="E10" s="76"/>
      <c r="F10" s="76" t="s">
        <v>58</v>
      </c>
      <c r="G10" s="77" t="s">
        <v>68</v>
      </c>
      <c r="H10" s="76" t="s">
        <v>60</v>
      </c>
      <c r="I10" s="76" t="s">
        <v>61</v>
      </c>
      <c r="J10" s="76" t="s">
        <v>62</v>
      </c>
      <c r="K10" s="78" t="s">
        <v>62</v>
      </c>
      <c r="L10" s="79" t="s">
        <v>63</v>
      </c>
      <c r="M10" s="76" t="s">
        <v>73</v>
      </c>
      <c r="N10" s="80"/>
      <c r="O10" s="81"/>
      <c r="P10" s="76" t="s">
        <v>65</v>
      </c>
      <c r="Q10" s="82"/>
      <c r="R10" s="83">
        <v>24.4</v>
      </c>
      <c r="S10" s="76" t="s">
        <v>66</v>
      </c>
      <c r="T10" s="97">
        <v>30</v>
      </c>
      <c r="U10" s="97">
        <v>25</v>
      </c>
      <c r="V10" s="97">
        <v>11</v>
      </c>
      <c r="W10" s="98">
        <v>2.5</v>
      </c>
      <c r="X10" s="86">
        <v>1</v>
      </c>
      <c r="Y10" s="99">
        <f t="shared" si="0"/>
        <v>8.2500000000000004E-3</v>
      </c>
      <c r="Z10" s="85">
        <v>56</v>
      </c>
      <c r="AA10" s="88">
        <f t="shared" si="1"/>
        <v>6787.878787878788</v>
      </c>
      <c r="AB10" s="89">
        <v>4500</v>
      </c>
      <c r="AC10" s="94">
        <f t="shared" si="2"/>
        <v>0.6629464285714286</v>
      </c>
      <c r="AD10" s="91" t="s">
        <v>67</v>
      </c>
      <c r="AE10" s="100">
        <v>0.16700000000000001</v>
      </c>
      <c r="AF10" s="94">
        <f t="shared" si="3"/>
        <v>4.0747999999999998</v>
      </c>
      <c r="AG10" s="94">
        <f t="shared" si="4"/>
        <v>29.137746428571425</v>
      </c>
      <c r="AH10" s="93">
        <v>0.05</v>
      </c>
      <c r="AI10" s="94">
        <f t="shared" si="5"/>
        <v>2.0125000000000002</v>
      </c>
      <c r="AJ10" s="93">
        <v>0.06</v>
      </c>
      <c r="AK10" s="90">
        <f t="shared" si="6"/>
        <v>2.415</v>
      </c>
      <c r="AL10" s="94">
        <f t="shared" si="7"/>
        <v>0.48749999999999716</v>
      </c>
      <c r="AM10" s="93">
        <v>0.1</v>
      </c>
      <c r="AN10" s="94">
        <f t="shared" si="8"/>
        <v>4.0250000000000004</v>
      </c>
      <c r="AO10" s="47">
        <v>0</v>
      </c>
      <c r="AP10" s="90">
        <f t="shared" si="9"/>
        <v>0</v>
      </c>
      <c r="AQ10" s="93">
        <v>0</v>
      </c>
      <c r="AR10" s="90">
        <f t="shared" si="10"/>
        <v>0</v>
      </c>
      <c r="AS10" s="36">
        <v>0</v>
      </c>
      <c r="AT10" s="93">
        <v>0</v>
      </c>
      <c r="AU10" s="90">
        <f t="shared" si="11"/>
        <v>0</v>
      </c>
      <c r="AV10" s="90">
        <f t="shared" si="12"/>
        <v>8.9399999999999977</v>
      </c>
      <c r="AW10" s="94">
        <f t="shared" si="13"/>
        <v>38.077746428571423</v>
      </c>
      <c r="AX10" s="101">
        <f t="shared" si="14"/>
        <v>5.396903283052365E-2</v>
      </c>
      <c r="AY10" s="102">
        <v>40.25</v>
      </c>
      <c r="AZ10" s="94">
        <f t="shared" si="15"/>
        <v>42.262500000000003</v>
      </c>
      <c r="BA10" s="82">
        <v>89.99</v>
      </c>
      <c r="BB10" s="95">
        <f t="shared" si="16"/>
        <v>0.53036448494277133</v>
      </c>
      <c r="BC10" s="103"/>
      <c r="BD10" s="90">
        <f t="shared" si="17"/>
        <v>0</v>
      </c>
      <c r="BE10" s="104">
        <f t="shared" si="18"/>
        <v>0</v>
      </c>
      <c r="BF10" s="28"/>
    </row>
    <row r="11" spans="1:58" ht="63" customHeight="1" thickBot="1" x14ac:dyDescent="0.3">
      <c r="A11" s="53">
        <v>10</v>
      </c>
      <c r="B11" s="54"/>
      <c r="C11" s="54"/>
      <c r="D11" s="54" t="s">
        <v>57</v>
      </c>
      <c r="E11" s="54"/>
      <c r="F11" s="54" t="s">
        <v>58</v>
      </c>
      <c r="G11" s="55" t="s">
        <v>68</v>
      </c>
      <c r="H11" s="54" t="s">
        <v>60</v>
      </c>
      <c r="I11" s="54" t="s">
        <v>61</v>
      </c>
      <c r="J11" s="54" t="s">
        <v>62</v>
      </c>
      <c r="K11" s="56" t="s">
        <v>62</v>
      </c>
      <c r="L11" s="57" t="s">
        <v>69</v>
      </c>
      <c r="M11" s="54" t="s">
        <v>73</v>
      </c>
      <c r="N11" s="58"/>
      <c r="O11" s="59"/>
      <c r="P11" s="54" t="s">
        <v>65</v>
      </c>
      <c r="Q11" s="60"/>
      <c r="R11" s="61">
        <v>28.7</v>
      </c>
      <c r="S11" s="54" t="s">
        <v>66</v>
      </c>
      <c r="T11" s="105">
        <v>30</v>
      </c>
      <c r="U11" s="105">
        <v>25</v>
      </c>
      <c r="V11" s="105">
        <v>11</v>
      </c>
      <c r="W11" s="106">
        <v>2.93</v>
      </c>
      <c r="X11" s="64">
        <v>1</v>
      </c>
      <c r="Y11" s="107">
        <f t="shared" si="0"/>
        <v>8.2500000000000004E-3</v>
      </c>
      <c r="Z11" s="63">
        <v>56</v>
      </c>
      <c r="AA11" s="66">
        <f t="shared" si="1"/>
        <v>6787.878787878788</v>
      </c>
      <c r="AB11" s="67">
        <v>4500</v>
      </c>
      <c r="AC11" s="72">
        <f t="shared" si="2"/>
        <v>0.6629464285714286</v>
      </c>
      <c r="AD11" s="69" t="s">
        <v>67</v>
      </c>
      <c r="AE11" s="108">
        <v>0.16700000000000001</v>
      </c>
      <c r="AF11" s="72">
        <f t="shared" si="3"/>
        <v>4.7929000000000004</v>
      </c>
      <c r="AG11" s="72">
        <f t="shared" si="4"/>
        <v>34.155846428571429</v>
      </c>
      <c r="AH11" s="71">
        <v>0.05</v>
      </c>
      <c r="AI11" s="72">
        <f t="shared" si="5"/>
        <v>2.2749999999999999</v>
      </c>
      <c r="AJ11" s="71">
        <v>0.06</v>
      </c>
      <c r="AK11" s="68">
        <f t="shared" si="6"/>
        <v>2.73</v>
      </c>
      <c r="AL11" s="72">
        <f t="shared" si="7"/>
        <v>0.22500000000000142</v>
      </c>
      <c r="AM11" s="71">
        <v>0.1</v>
      </c>
      <c r="AN11" s="72">
        <f t="shared" si="8"/>
        <v>4.55</v>
      </c>
      <c r="AO11" s="47">
        <v>0</v>
      </c>
      <c r="AP11" s="68">
        <f t="shared" si="9"/>
        <v>0</v>
      </c>
      <c r="AQ11" s="71">
        <v>0</v>
      </c>
      <c r="AR11" s="68">
        <f t="shared" si="10"/>
        <v>0</v>
      </c>
      <c r="AS11" s="36">
        <v>0</v>
      </c>
      <c r="AT11" s="71">
        <v>0</v>
      </c>
      <c r="AU11" s="68">
        <f t="shared" si="11"/>
        <v>0</v>
      </c>
      <c r="AV11" s="68">
        <f t="shared" si="12"/>
        <v>9.7800000000000011</v>
      </c>
      <c r="AW11" s="72">
        <f t="shared" si="13"/>
        <v>43.935846428571431</v>
      </c>
      <c r="AX11" s="109">
        <f t="shared" si="14"/>
        <v>3.4377001569858671E-2</v>
      </c>
      <c r="AY11" s="110">
        <v>45.5</v>
      </c>
      <c r="AZ11" s="72">
        <f t="shared" si="15"/>
        <v>47.774999999999999</v>
      </c>
      <c r="BA11" s="60">
        <v>99.99</v>
      </c>
      <c r="BB11" s="73">
        <f t="shared" si="16"/>
        <v>0.52220222022202223</v>
      </c>
      <c r="BC11" s="111"/>
      <c r="BD11" s="68">
        <f t="shared" si="17"/>
        <v>0</v>
      </c>
      <c r="BE11" s="112">
        <f t="shared" si="18"/>
        <v>0</v>
      </c>
      <c r="BF11" s="28"/>
    </row>
  </sheetData>
  <sheetProtection insertRows="0" deleteRows="0" sort="0"/>
  <protectedRanges>
    <protectedRange sqref="AC2:AC5 Y2:AA11 BA6 AF2:AI2 AC6:AG11 BA11 BB2:BB11 AF3:AG5 AH3:AI11 AJ2:AK11 BC6:BC11 T6:W6 N2:S11 N12:AZ32 AM2:AX11" name="Range1"/>
    <protectedRange sqref="T2:W5" name="Range1_2"/>
    <protectedRange sqref="AB2:AB11" name="Range1_3"/>
    <protectedRange sqref="AD2:AE5" name="Range1_4"/>
    <protectedRange sqref="BA2:BA5 BA7:BA10" name="Range1_5"/>
    <protectedRange sqref="BC2:BC5" name="Range1_6"/>
    <protectedRange sqref="AL2:AL11" name="Range1_1"/>
    <protectedRange sqref="AZ2:AZ11" name="Range1_7"/>
    <protectedRange sqref="F2:J20 A2:A20 L2:M20" name="Range1_8"/>
    <protectedRange sqref="F2:J20 A2:A20 L2:M20" name="Range1_9"/>
    <protectedRange sqref="K2:K45" name="Range1_1_1"/>
  </protectedRanges>
  <phoneticPr fontId="2" type="noConversion"/>
  <dataValidations count="1">
    <dataValidation type="list" allowBlank="1" showInputMessage="1" showErrorMessage="1" sqref="D2:F1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S2:S11</xm:sqref>
        </x14:dataValidation>
        <x14:dataValidation type="list" allowBlank="1" showInputMessage="1" showErrorMessage="1">
          <x14:formula1>
            <xm:f>[1]Data!#REF!</xm:f>
          </x14:formula1>
          <xm:sqref>P2:P11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2026-04-17T03:08:51Z</dcterms:created>
  <dcterms:modified xsi:type="dcterms:W3CDTF">2026-04-17T03:09:38Z</dcterms:modified>
</cp:coreProperties>
</file>