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770" windowHeight="12375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1" i="8" l="1"/>
  <c r="AI11" i="8"/>
  <c r="AI10" i="8"/>
  <c r="AI9" i="8"/>
  <c r="AI8" i="8"/>
  <c r="AI7" i="8"/>
  <c r="AI6" i="8"/>
  <c r="AI5" i="8"/>
  <c r="AI4" i="8"/>
  <c r="AI3" i="8"/>
  <c r="AI2" i="8"/>
  <c r="BE3" i="8" l="1"/>
  <c r="BE4" i="8"/>
  <c r="BE5" i="8"/>
  <c r="BE6" i="8"/>
  <c r="BE7" i="8"/>
  <c r="BE8" i="8"/>
  <c r="BE9" i="8"/>
  <c r="BE10" i="8"/>
  <c r="BE11" i="8"/>
  <c r="BE2" i="8"/>
  <c r="BH11" i="8"/>
  <c r="AW11" i="8"/>
  <c r="AT11" i="8"/>
  <c r="AQ11" i="8"/>
  <c r="AO11" i="8"/>
  <c r="AM11" i="8"/>
  <c r="AJ11" i="8"/>
  <c r="AD11" i="8"/>
  <c r="AE11" i="8" s="1"/>
  <c r="AG11" i="8" s="1"/>
  <c r="U11" i="8"/>
  <c r="BH10" i="8"/>
  <c r="AW10" i="8"/>
  <c r="AT10" i="8"/>
  <c r="AQ10" i="8"/>
  <c r="AO10" i="8"/>
  <c r="AM10" i="8"/>
  <c r="AJ10" i="8"/>
  <c r="AD10" i="8"/>
  <c r="AE10" i="8" s="1"/>
  <c r="AG10" i="8" s="1"/>
  <c r="U10" i="8"/>
  <c r="BH9" i="8"/>
  <c r="AW9" i="8"/>
  <c r="AT9" i="8"/>
  <c r="AQ9" i="8"/>
  <c r="AO9" i="8"/>
  <c r="AM9" i="8"/>
  <c r="AJ9" i="8"/>
  <c r="AD9" i="8"/>
  <c r="AE9" i="8" s="1"/>
  <c r="AG9" i="8" s="1"/>
  <c r="U9" i="8"/>
  <c r="BH8" i="8"/>
  <c r="AW8" i="8"/>
  <c r="AT8" i="8"/>
  <c r="AQ8" i="8"/>
  <c r="AO8" i="8"/>
  <c r="AM8" i="8"/>
  <c r="AJ8" i="8"/>
  <c r="AD8" i="8"/>
  <c r="AE8" i="8" s="1"/>
  <c r="AG8" i="8" s="1"/>
  <c r="U8" i="8"/>
  <c r="BH7" i="8"/>
  <c r="AW7" i="8"/>
  <c r="AT7" i="8"/>
  <c r="AQ7" i="8"/>
  <c r="AO7" i="8"/>
  <c r="AM7" i="8"/>
  <c r="AJ7" i="8"/>
  <c r="AD7" i="8"/>
  <c r="AE7" i="8" s="1"/>
  <c r="AG7" i="8" s="1"/>
  <c r="U7" i="8"/>
  <c r="BH6" i="8"/>
  <c r="AW6" i="8"/>
  <c r="AT6" i="8"/>
  <c r="AQ6" i="8"/>
  <c r="AO6" i="8"/>
  <c r="AM6" i="8"/>
  <c r="AJ6" i="8"/>
  <c r="AD6" i="8"/>
  <c r="AE6" i="8" s="1"/>
  <c r="AG6" i="8" s="1"/>
  <c r="U6" i="8"/>
  <c r="BH5" i="8"/>
  <c r="AW5" i="8"/>
  <c r="AT5" i="8"/>
  <c r="AQ5" i="8"/>
  <c r="AO5" i="8"/>
  <c r="AM5" i="8"/>
  <c r="AJ5" i="8"/>
  <c r="AD5" i="8"/>
  <c r="AE5" i="8" s="1"/>
  <c r="AG5" i="8" s="1"/>
  <c r="U5" i="8"/>
  <c r="BH4" i="8"/>
  <c r="AW4" i="8"/>
  <c r="AT4" i="8"/>
  <c r="AQ4" i="8"/>
  <c r="AO4" i="8"/>
  <c r="AM4" i="8"/>
  <c r="AJ4" i="8"/>
  <c r="AD4" i="8"/>
  <c r="AE4" i="8" s="1"/>
  <c r="AG4" i="8" s="1"/>
  <c r="U4" i="8"/>
  <c r="BH3" i="8"/>
  <c r="AW3" i="8"/>
  <c r="AT3" i="8"/>
  <c r="AQ3" i="8"/>
  <c r="AO3" i="8"/>
  <c r="AM3" i="8"/>
  <c r="AJ3" i="8"/>
  <c r="AD3" i="8"/>
  <c r="AE3" i="8" s="1"/>
  <c r="AG3" i="8" s="1"/>
  <c r="U3" i="8"/>
  <c r="BH2" i="8"/>
  <c r="AW2" i="8"/>
  <c r="AT2" i="8"/>
  <c r="AQ2" i="8"/>
  <c r="AO2" i="8"/>
  <c r="AM2" i="8"/>
  <c r="AJ2" i="8"/>
  <c r="AD2" i="8"/>
  <c r="AE2" i="8" s="1"/>
  <c r="AG2" i="8" s="1"/>
  <c r="U2" i="8"/>
  <c r="AZ4" i="8" l="1"/>
  <c r="AZ8" i="8"/>
  <c r="BL11" i="8"/>
  <c r="AZ10" i="8"/>
  <c r="AZ7" i="8"/>
  <c r="AZ11" i="8"/>
  <c r="AZ6" i="8"/>
  <c r="AZ3" i="8"/>
  <c r="AZ5" i="8"/>
  <c r="AK9" i="8"/>
  <c r="AZ9" i="8"/>
  <c r="AZ2" i="8"/>
  <c r="AK8" i="8"/>
  <c r="AK4" i="8"/>
  <c r="AK3" i="8"/>
  <c r="AK5" i="8"/>
  <c r="AK7" i="8"/>
  <c r="BA7" i="8" s="1"/>
  <c r="BB7" i="8" s="1"/>
  <c r="BG7" i="8" s="1"/>
  <c r="AK2" i="8"/>
  <c r="AK11" i="8"/>
  <c r="AK6" i="8"/>
  <c r="AK10" i="8"/>
  <c r="BA8" i="8" l="1"/>
  <c r="BB8" i="8" s="1"/>
  <c r="BG8" i="8" s="1"/>
  <c r="BA6" i="8"/>
  <c r="BB6" i="8" s="1"/>
  <c r="BG6" i="8" s="1"/>
  <c r="BA3" i="8"/>
  <c r="BB3" i="8" s="1"/>
  <c r="BG3" i="8" s="1"/>
  <c r="BA9" i="8"/>
  <c r="BB9" i="8" s="1"/>
  <c r="BG9" i="8" s="1"/>
  <c r="BA4" i="8"/>
  <c r="BB4" i="8" s="1"/>
  <c r="BG4" i="8" s="1"/>
  <c r="BA2" i="8"/>
  <c r="BB2" i="8" s="1"/>
  <c r="BG2" i="8" s="1"/>
  <c r="BA11" i="8"/>
  <c r="BB11" i="8" s="1"/>
  <c r="BG11" i="8" s="1"/>
  <c r="BA5" i="8"/>
  <c r="BB5" i="8" s="1"/>
  <c r="BG5" i="8" s="1"/>
  <c r="BA10" i="8"/>
  <c r="BB10" i="8" s="1"/>
  <c r="BG10" i="8" s="1"/>
  <c r="BK11" i="8" l="1"/>
  <c r="BM11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[DA $]+[General Load $]+[Warehouse Charge $]+[Load 1 $]+[Load 2 $]+[Extra Load 1]+[Extra Load 2]</t>
        </r>
      </text>
    </comment>
    <comment ref="BA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B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E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<sst xmlns="http://schemas.openxmlformats.org/spreadsheetml/2006/main" count="195" uniqueCount="96">
  <si>
    <t>Brand</t>
  </si>
  <si>
    <t>Package Type</t>
  </si>
  <si>
    <t>Licensor</t>
  </si>
  <si>
    <t>THROW WRAP</t>
  </si>
  <si>
    <t>Cedar &amp; Rose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</si>
  <si>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</si>
  <si>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</si>
  <si>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</si>
  <si>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</si>
  <si>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</si>
  <si>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</si>
  <si>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</si>
  <si>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</si>
  <si>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</si>
  <si>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</si>
  <si>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</si>
  <si>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</si>
  <si>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</si>
  <si>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</si>
  <si>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</si>
  <si>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</si>
  <si>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</si>
  <si>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</si>
  <si>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</si>
  <si>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</si>
  <si>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</si>
  <si>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</si>
  <si>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</si>
  <si>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</si>
  <si>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</si>
  <si>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</si>
  <si>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</si>
  <si>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</si>
  <si>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</si>
  <si>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</si>
  <si>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</si>
  <si>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$</t>
  </si>
  <si>
    <t>Warehouse Charge %</t>
  </si>
  <si>
    <t>Warehouse Charge $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</si>
  <si>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</si>
  <si>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</si>
  <si>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</si>
  <si>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</si>
  <si>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</si>
  <si>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</si>
  <si>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</si>
  <si>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</si>
  <si>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</si>
  <si>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</si>
  <si>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</si>
  <si>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</si>
  <si>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</si>
  <si>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</si>
  <si>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</si>
  <si>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</si>
  <si>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</si>
  <si>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Extra Load 1</t>
  </si>
  <si>
    <t>Extra Load 2</t>
  </si>
  <si>
    <t>Retail Markup %</t>
  </si>
  <si>
    <t>Remarks</t>
  </si>
  <si>
    <t>Trim</t>
  </si>
  <si>
    <t>Material-Short</t>
  </si>
  <si>
    <t>IVORY</t>
  </si>
  <si>
    <t>HUNTER GREEN</t>
  </si>
  <si>
    <t>NAVY</t>
  </si>
  <si>
    <t>BERRY PLAID</t>
  </si>
  <si>
    <t>BLUE PAISLEY</t>
  </si>
  <si>
    <t>HERRINGBONE GREY</t>
  </si>
  <si>
    <t>CHEETAH</t>
  </si>
  <si>
    <t>SNOW LEOPARD</t>
  </si>
  <si>
    <t>BLUSH</t>
  </si>
  <si>
    <t>HEART BUFFALO CHECK</t>
  </si>
  <si>
    <t>Solid</t>
  </si>
  <si>
    <t>Print</t>
  </si>
  <si>
    <t>Plush Angel Wrap with Fur Trim</t>
  </si>
  <si>
    <t>100%polyester 300gsm Solid microvelour, 400gsm solid faux rabbit fur trim, 1"self hem,, 2 8W*9H pockets
Folded with ribbon+ insert in gift box</t>
  </si>
  <si>
    <t>100%polyester 300gsm Printed microvelour, 400gsm solid faux rabbit fur trim, 1"self hem,, 2 8W*9H pockets
Folded with ribbon+ insert in gift box</t>
  </si>
  <si>
    <t>50x70"</t>
  </si>
  <si>
    <t>Knitted Throw wrap in 100% man-made fiber</t>
  </si>
  <si>
    <t>6301.40.0020</t>
  </si>
  <si>
    <t>Coop %</t>
  </si>
  <si>
    <t>Extra</t>
  </si>
  <si>
    <t>Rebate</t>
  </si>
  <si>
    <t>Total Qty</t>
  </si>
  <si>
    <t>Avg. Margin</t>
  </si>
  <si>
    <t>Total Fty Cost</t>
  </si>
  <si>
    <t>BK58-4025</t>
  </si>
  <si>
    <t>BK58-4026</t>
  </si>
  <si>
    <t>BK58-4027</t>
  </si>
  <si>
    <t>BK58-4028</t>
  </si>
  <si>
    <t>BK58-4029</t>
  </si>
  <si>
    <t>BK58-4030</t>
  </si>
  <si>
    <t>BK58-4031</t>
  </si>
  <si>
    <t>BK58-4032</t>
  </si>
  <si>
    <t>BK58-4033</t>
  </si>
  <si>
    <t>BK58-4024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</si>
</sst>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&quot;$&quot;#,##0"/>
    <numFmt numFmtId="182" formatCode="[$$-481]#,##0.00\ ;[Red]\([$$-481]#,##0.00\)"/>
    <numFmt numFmtId="183" formatCode="0.0%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82" fontId="1" fillId="0" borderId="0"/>
    <xf numFmtId="182" fontId="9" fillId="0" borderId="0"/>
    <xf numFmtId="182" fontId="10" fillId="0" borderId="0">
      <alignment vertical="center"/>
    </xf>
  </cellStyleXfs>
  <cellXfs count="58">
    <xf numFmtId="182" fontId="0" fillId="0" borderId="0" xfId="0"/>
    <xf numFmtId="182" fontId="0" fillId="0" borderId="1" xfId="0" applyBorder="1" applyAlignment="1">
      <alignment wrapText="1"/>
    </xf>
    <xf numFmtId="182" fontId="0" fillId="0" borderId="0" xfId="0" applyAlignment="1">
      <alignment horizontal="center" wrapText="1"/>
    </xf>
    <xf numFmtId="182" fontId="0" fillId="0" borderId="0" xfId="0" applyAlignment="1">
      <alignment wrapText="1"/>
    </xf>
    <xf numFmtId="182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82" fontId="2" fillId="0" borderId="1" xfId="0" applyFont="1" applyBorder="1" applyAlignment="1">
      <alignment horizontal="center" wrapText="1"/>
    </xf>
    <xf numFmtId="182" fontId="2" fillId="5" borderId="1" xfId="0" applyFont="1" applyFill="1" applyBorder="1" applyAlignment="1">
      <alignment horizontal="center" wrapText="1"/>
    </xf>
    <xf numFmtId="182" fontId="5" fillId="5" borderId="1" xfId="0" applyFont="1" applyFill="1" applyBorder="1" applyAlignment="1">
      <alignment horizontal="center" wrapText="1"/>
    </xf>
    <xf numFmtId="182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182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177" fontId="2" fillId="4" borderId="1" xfId="0" applyNumberFormat="1" applyFont="1" applyFill="1" applyBorder="1" applyAlignment="1">
      <alignment horizontal="center" wrapText="1"/>
    </xf>
    <xf numFmtId="182" fontId="0" fillId="0" borderId="1" xfId="0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2" fontId="2" fillId="5" borderId="1" xfId="4" applyFont="1" applyFill="1" applyBorder="1" applyAlignment="1">
      <alignment horizontal="center" wrapText="1"/>
    </xf>
    <xf numFmtId="182" fontId="2" fillId="8" borderId="1" xfId="0" applyFont="1" applyFill="1" applyBorder="1" applyAlignment="1">
      <alignment horizontal="center" wrapText="1"/>
    </xf>
    <xf numFmtId="182" fontId="5" fillId="8" borderId="1" xfId="0" applyFont="1" applyFill="1" applyBorder="1" applyAlignment="1">
      <alignment horizontal="center" wrapText="1"/>
    </xf>
    <xf numFmtId="177" fontId="7" fillId="0" borderId="1" xfId="1" applyNumberFormat="1" applyFont="1" applyBorder="1" applyAlignment="1">
      <alignment wrapText="1"/>
    </xf>
    <xf numFmtId="177" fontId="0" fillId="0" borderId="3" xfId="0" applyNumberFormat="1" applyBorder="1" applyAlignment="1">
      <alignment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2" fontId="3" fillId="0" borderId="0" xfId="4" applyAlignment="1">
      <alignment wrapText="1"/>
    </xf>
    <xf numFmtId="182" fontId="3" fillId="0" borderId="1" xfId="4" applyBorder="1" applyAlignment="1">
      <alignment wrapText="1"/>
    </xf>
    <xf numFmtId="182" fontId="0" fillId="5" borderId="1" xfId="0" applyFill="1" applyBorder="1" applyAlignment="1">
      <alignment wrapText="1"/>
    </xf>
    <xf numFmtId="181" fontId="0" fillId="0" borderId="0" xfId="0" applyNumberFormat="1" applyAlignment="1">
      <alignment wrapText="1"/>
    </xf>
    <xf numFmtId="183" fontId="0" fillId="0" borderId="0" xfId="7" applyNumberFormat="1" applyFont="1" applyAlignment="1">
      <alignment wrapText="1"/>
    </xf>
    <xf numFmtId="177" fontId="0" fillId="5" borderId="1" xfId="0" applyNumberFormat="1" applyFill="1" applyBorder="1" applyAlignment="1">
      <alignment wrapText="1"/>
    </xf>
  </cellXfs>
  <cellStyles count="11">
    <cellStyle name="Currency 2" xfId="5"/>
    <cellStyle name="Normal 2" xfId="4"/>
    <cellStyle name="Normal 2 18 2" xfId="1"/>
    <cellStyle name="Normal 2 4 2" xfId="9"/>
    <cellStyle name="Normal 3" xfId="8"/>
    <cellStyle name="Normal 4" xfId="10"/>
    <cellStyle name="Percent 2" xfId="6"/>
    <cellStyle name="Style 1" xfId="3"/>
    <cellStyle name="百分比" xfId="7" builtinId="5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115455</xdr:colOff>
      <xdr:row>1</xdr:row>
      <xdr:rowOff>48106</xdr:rowOff>
    </xdr:from>
    <xdr:to>
      <xdr:col>1</xdr:col>
      <xdr:colOff>916220</xdr:colOff>
      <xdr:row>1</xdr:row>
      <xdr:rowOff>865909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1900AE3-CE61-6AE4-3230-AA56FA61B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940" y="1289242"/>
          <a:ext cx="800765" cy="817803"/>
        </a:xfrm>
        <a:prstGeom prst="rect">
          <a:avLst/>
        </a:prstGeom>
      </xdr:spPr>
    </xdr:pic>
    <xdr:clientData/>
  </xdr:twoCellAnchor>
  <xdr:twoCellAnchor editAs="oneCell">
    <xdr:from>
      <xdr:col>1</xdr:col>
      <xdr:colOff>115455</xdr:colOff>
      <xdr:row>2</xdr:row>
      <xdr:rowOff>48107</xdr:rowOff>
    </xdr:from>
    <xdr:to>
      <xdr:col>1</xdr:col>
      <xdr:colOff>798865</xdr:colOff>
      <xdr:row>2</xdr:row>
      <xdr:rowOff>885153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9BE5CE3-3E42-99E6-BDA1-23283C926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8940" y="2232122"/>
          <a:ext cx="683410" cy="837046"/>
        </a:xfrm>
        <a:prstGeom prst="rect">
          <a:avLst/>
        </a:prstGeom>
      </xdr:spPr>
    </xdr:pic>
    <xdr:clientData/>
  </xdr:twoCellAnchor>
  <xdr:twoCellAnchor editAs="oneCell">
    <xdr:from>
      <xdr:col>1</xdr:col>
      <xdr:colOff>57727</xdr:colOff>
      <xdr:row>3</xdr:row>
      <xdr:rowOff>38485</xdr:rowOff>
    </xdr:from>
    <xdr:to>
      <xdr:col>1</xdr:col>
      <xdr:colOff>750455</xdr:colOff>
      <xdr:row>3</xdr:row>
      <xdr:rowOff>904394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1C1C1EC0-611B-D653-6E29-D5B8A678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212" y="3165379"/>
          <a:ext cx="692728" cy="865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4</xdr:row>
      <xdr:rowOff>57727</xdr:rowOff>
    </xdr:from>
    <xdr:to>
      <xdr:col>1</xdr:col>
      <xdr:colOff>768585</xdr:colOff>
      <xdr:row>4</xdr:row>
      <xdr:rowOff>856287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1BBD69AC-A4A1-A4A2-28FB-6B1AE912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319" y="4127500"/>
          <a:ext cx="662751" cy="798560"/>
        </a:xfrm>
        <a:prstGeom prst="rect">
          <a:avLst/>
        </a:prstGeom>
      </xdr:spPr>
    </xdr:pic>
    <xdr:clientData/>
  </xdr:twoCellAnchor>
  <xdr:twoCellAnchor editAs="oneCell">
    <xdr:from>
      <xdr:col>1</xdr:col>
      <xdr:colOff>86591</xdr:colOff>
      <xdr:row>5</xdr:row>
      <xdr:rowOff>57727</xdr:rowOff>
    </xdr:from>
    <xdr:to>
      <xdr:col>1</xdr:col>
      <xdr:colOff>730290</xdr:colOff>
      <xdr:row>5</xdr:row>
      <xdr:rowOff>904394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A27CBF09-9746-3AA2-02CB-1884B04A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0076" y="5070379"/>
          <a:ext cx="643699" cy="846667"/>
        </a:xfrm>
        <a:prstGeom prst="rect">
          <a:avLst/>
        </a:prstGeom>
      </xdr:spPr>
    </xdr:pic>
    <xdr:clientData/>
  </xdr:twoCellAnchor>
  <xdr:twoCellAnchor editAs="oneCell">
    <xdr:from>
      <xdr:col>1</xdr:col>
      <xdr:colOff>96212</xdr:colOff>
      <xdr:row>6</xdr:row>
      <xdr:rowOff>48106</xdr:rowOff>
    </xdr:from>
    <xdr:to>
      <xdr:col>1</xdr:col>
      <xdr:colOff>766957</xdr:colOff>
      <xdr:row>6</xdr:row>
      <xdr:rowOff>885152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A2F19E8E-7DD0-86FF-EAC1-FD45531D3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9697" y="6003636"/>
          <a:ext cx="670745" cy="83704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67348</xdr:rowOff>
    </xdr:from>
    <xdr:to>
      <xdr:col>1</xdr:col>
      <xdr:colOff>701305</xdr:colOff>
      <xdr:row>7</xdr:row>
      <xdr:rowOff>885152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E54D27F1-1809-D8D4-0362-71E1D60E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0833" y="6965757"/>
          <a:ext cx="633957" cy="817804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8</xdr:row>
      <xdr:rowOff>38485</xdr:rowOff>
    </xdr:from>
    <xdr:to>
      <xdr:col>1</xdr:col>
      <xdr:colOff>721232</xdr:colOff>
      <xdr:row>8</xdr:row>
      <xdr:rowOff>865909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46372022-9BC7-11A0-6A99-C5CA5782C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8561" y="7879773"/>
          <a:ext cx="596156" cy="827424"/>
        </a:xfrm>
        <a:prstGeom prst="rect">
          <a:avLst/>
        </a:prstGeom>
      </xdr:spPr>
    </xdr:pic>
    <xdr:clientData/>
  </xdr:twoCellAnchor>
  <xdr:twoCellAnchor editAs="oneCell">
    <xdr:from>
      <xdr:col>1</xdr:col>
      <xdr:colOff>67349</xdr:colOff>
      <xdr:row>9</xdr:row>
      <xdr:rowOff>48107</xdr:rowOff>
    </xdr:from>
    <xdr:to>
      <xdr:col>1</xdr:col>
      <xdr:colOff>799538</xdr:colOff>
      <xdr:row>9</xdr:row>
      <xdr:rowOff>904395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8B37D9D5-02F7-9231-57D2-C9A182B78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0834" y="8832274"/>
          <a:ext cx="732189" cy="856288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10</xdr:row>
      <xdr:rowOff>57727</xdr:rowOff>
    </xdr:from>
    <xdr:to>
      <xdr:col>1</xdr:col>
      <xdr:colOff>842833</xdr:colOff>
      <xdr:row>10</xdr:row>
      <xdr:rowOff>865910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CC7A62C7-087B-54CB-B20A-DD88148D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8561" y="9784772"/>
          <a:ext cx="717757" cy="80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2"/>
  <sheetViews>
    <sheetView tabSelected="1" zoomScale="80" zoomScaleNormal="80" workbookViewId="0">
      <pane xSplit="13" ySplit="1" topLeftCell="N2" activePane="bottomRight" state="frozen"/>
      <selection pane="topRight" activeCell="N1" sqref="N1"/>
      <selection pane="bottomLeft" activeCell="A4" sqref="A4"/>
      <selection pane="bottomRight" activeCell="Y6" sqref="A5:Y6"/>
    </sheetView>
  </sheetViews>
  <sheetFormatPr defaultColWidth="9.140625" defaultRowHeight="15"/>
  <cols>
    <col min="1" max="1" width="10.140625" style="2" customWidth="1"/>
    <col min="2" max="2" width="14.5703125" style="3" customWidth="1"/>
    <col min="3" max="3" width="8.42578125" style="3" customWidth="1"/>
    <col min="4" max="4" width="7.85546875" style="3" customWidth="1"/>
    <col min="5" max="5" width="9.85546875" style="3" customWidth="1"/>
    <col min="6" max="6" width="11.28515625" style="3" customWidth="1"/>
    <col min="7" max="7" width="9.140625" style="3" customWidth="1"/>
    <col min="8" max="8" width="16.5703125" style="3" customWidth="1"/>
    <col min="9" max="9" width="16.42578125" style="3" customWidth="1"/>
    <col min="10" max="10" width="37" style="3" customWidth="1"/>
    <col min="11" max="11" width="15.42578125" style="52" customWidth="1"/>
    <col min="12" max="12" width="10.5703125" style="3" customWidth="1"/>
    <col min="13" max="13" width="18.5703125" style="3" customWidth="1"/>
    <col min="14" max="15" width="6.140625" style="3" customWidth="1"/>
    <col min="16" max="16" width="11.7109375" style="3" customWidth="1"/>
    <col min="17" max="18" width="8.855468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13.14062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3" customWidth="1"/>
    <col min="45" max="45" width="9.5703125" style="8" customWidth="1"/>
    <col min="46" max="46" width="10" style="6" customWidth="1"/>
    <col min="47" max="47" width="7.5703125" style="6" customWidth="1"/>
    <col min="48" max="48" width="8.140625" style="8" customWidth="1"/>
    <col min="49" max="49" width="7.140625" style="8" customWidth="1"/>
    <col min="50" max="51" width="7.140625" style="6" customWidth="1"/>
    <col min="52" max="52" width="7.85546875" style="6" customWidth="1"/>
    <col min="53" max="53" width="9.5703125" style="6" customWidth="1"/>
    <col min="54" max="54" width="7.7109375" style="6" customWidth="1"/>
    <col min="55" max="55" width="12.140625" style="6" customWidth="1"/>
    <col min="56" max="56" width="9.140625" style="3" customWidth="1"/>
    <col min="57" max="58" width="9.140625" style="3"/>
    <col min="59" max="60" width="10.5703125" style="6" customWidth="1"/>
    <col min="61" max="62" width="9.140625" style="3"/>
    <col min="63" max="64" width="11.28515625" style="3" bestFit="1" customWidth="1"/>
    <col min="65" max="65" width="11.7109375" style="3" bestFit="1" customWidth="1"/>
    <col min="66" max="16384" width="9.140625" style="3"/>
  </cols>
  <sheetData>
    <row r="1" spans="1:65" ht="68.099999999999994" customHeight="1">
      <c r="A1" s="11" t="s">
        <v>5</v>
      </c>
      <c r="B1" s="11" t="s">
        <v>6</v>
      </c>
      <c r="C1" s="42" t="s">
        <v>7</v>
      </c>
      <c r="D1" s="43" t="s">
        <v>0</v>
      </c>
      <c r="E1" s="43" t="s">
        <v>2</v>
      </c>
      <c r="F1" s="13" t="s">
        <v>52</v>
      </c>
      <c r="G1" s="42" t="s">
        <v>8</v>
      </c>
      <c r="H1" s="12" t="s">
        <v>9</v>
      </c>
      <c r="I1" s="41" t="s">
        <v>54</v>
      </c>
      <c r="J1" s="12" t="s">
        <v>10</v>
      </c>
      <c r="K1" s="41" t="s">
        <v>61</v>
      </c>
      <c r="L1" s="12" t="s">
        <v>11</v>
      </c>
      <c r="M1" s="12" t="s">
        <v>12</v>
      </c>
      <c r="N1" s="42" t="s">
        <v>60</v>
      </c>
      <c r="O1" s="42" t="s">
        <v>13</v>
      </c>
      <c r="P1" s="42" t="s">
        <v>14</v>
      </c>
      <c r="Q1" s="42" t="s">
        <v>15</v>
      </c>
      <c r="R1" s="41" t="s">
        <v>55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7" t="s">
        <v>21</v>
      </c>
      <c r="Z1" s="47" t="s">
        <v>22</v>
      </c>
      <c r="AA1" s="47" t="s">
        <v>23</v>
      </c>
      <c r="AB1" s="20" t="s">
        <v>24</v>
      </c>
      <c r="AC1" s="21" t="s">
        <v>25</v>
      </c>
      <c r="AD1" s="50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80</v>
      </c>
      <c r="AO1" s="23" t="s">
        <v>36</v>
      </c>
      <c r="AP1" s="24" t="s">
        <v>37</v>
      </c>
      <c r="AQ1" s="23" t="s">
        <v>38</v>
      </c>
      <c r="AR1" s="19" t="s">
        <v>81</v>
      </c>
      <c r="AS1" s="24" t="s">
        <v>39</v>
      </c>
      <c r="AT1" s="23" t="s">
        <v>40</v>
      </c>
      <c r="AU1" s="19" t="s">
        <v>41</v>
      </c>
      <c r="AV1" s="24" t="s">
        <v>42</v>
      </c>
      <c r="AW1" s="23" t="s">
        <v>43</v>
      </c>
      <c r="AX1" s="44" t="s">
        <v>56</v>
      </c>
      <c r="AY1" s="44" t="s">
        <v>57</v>
      </c>
      <c r="AZ1" s="23" t="s">
        <v>44</v>
      </c>
      <c r="BA1" s="26" t="s">
        <v>45</v>
      </c>
      <c r="BB1" s="27" t="s">
        <v>46</v>
      </c>
      <c r="BC1" s="28" t="s">
        <v>47</v>
      </c>
      <c r="BD1" s="29" t="s">
        <v>48</v>
      </c>
      <c r="BE1" s="27" t="s">
        <v>58</v>
      </c>
      <c r="BF1" s="11" t="s">
        <v>49</v>
      </c>
      <c r="BG1" s="23" t="s">
        <v>50</v>
      </c>
      <c r="BH1" s="23" t="s">
        <v>51</v>
      </c>
      <c r="BI1" s="42" t="s">
        <v>59</v>
      </c>
    </row>
    <row r="2" spans="1:65" ht="74.25" customHeight="1">
      <c r="A2" s="30">
        <v>1</v>
      </c>
      <c r="B2" s="1"/>
      <c r="C2" s="1"/>
      <c r="D2" s="1" t="s">
        <v>4</v>
      </c>
      <c r="E2" s="1"/>
      <c r="F2" s="1" t="s">
        <v>3</v>
      </c>
      <c r="G2" s="1" t="s">
        <v>72</v>
      </c>
      <c r="H2" s="1" t="s">
        <v>74</v>
      </c>
      <c r="I2" s="1" t="s">
        <v>74</v>
      </c>
      <c r="J2" s="1" t="s">
        <v>75</v>
      </c>
      <c r="K2" s="53" t="s">
        <v>78</v>
      </c>
      <c r="L2" s="1" t="s">
        <v>77</v>
      </c>
      <c r="M2" s="1" t="s">
        <v>62</v>
      </c>
      <c r="N2" s="1"/>
      <c r="O2" s="1"/>
      <c r="P2" s="54" t="s">
        <v>95</v>
      </c>
      <c r="Q2" s="54"/>
      <c r="R2" s="1" t="s">
        <v>53</v>
      </c>
      <c r="S2" s="31"/>
      <c r="T2" s="32">
        <v>7.8</v>
      </c>
      <c r="U2" s="33">
        <f>IF(ISERROR(S2/T2),"",S2/T2)</f>
        <v>0</v>
      </c>
      <c r="V2" s="34">
        <v>3.69</v>
      </c>
      <c r="W2" s="57">
        <v>3.5</v>
      </c>
      <c r="X2" s="1"/>
      <c r="Y2" s="48">
        <v>38</v>
      </c>
      <c r="Z2" s="48">
        <v>33</v>
      </c>
      <c r="AA2" s="48">
        <v>40</v>
      </c>
      <c r="AB2" s="32"/>
      <c r="AC2" s="35">
        <v>4</v>
      </c>
      <c r="AD2" s="51">
        <f>IF(Y2="","",Y2*Z2*AA2/1000000)</f>
        <v>0.05</v>
      </c>
      <c r="AE2" s="36">
        <f>IF(AC2="","",65/AD2*AC2)</f>
        <v>5200</v>
      </c>
      <c r="AF2" s="1">
        <v>3800</v>
      </c>
      <c r="AG2" s="37">
        <f>IF(ISERROR(AF2/AE2),"",AF2/AE2)</f>
        <v>0.73</v>
      </c>
      <c r="AH2" s="1" t="s">
        <v>79</v>
      </c>
      <c r="AI2" s="38">
        <f>8.5%+20%</f>
        <v>0.28499999999999998</v>
      </c>
      <c r="AJ2" s="37" t="str">
        <f>IF(ISERROR(#REF!*AI2),"",#REF!*AI2)</f>
        <v/>
      </c>
      <c r="AK2" s="37" t="str">
        <f>IF(ISERROR(#REF!+AG2+AJ2),"",#REF!+AG2+AJ2)</f>
        <v/>
      </c>
      <c r="AL2" s="38">
        <v>0.02</v>
      </c>
      <c r="AM2" s="37" t="str">
        <f>IF(ISERROR(#REF!*AL2),"",#REF!*AL2)</f>
        <v/>
      </c>
      <c r="AN2" s="38">
        <v>0.05</v>
      </c>
      <c r="AO2" s="37" t="str">
        <f>IF(ISERROR(#REF!*AN2),"",#REF!*AN2)</f>
        <v/>
      </c>
      <c r="AP2" s="38">
        <v>0.08</v>
      </c>
      <c r="AQ2" s="37" t="str">
        <f>IF(ISERROR(#REF!*AP2),"",#REF!*AP2)</f>
        <v/>
      </c>
      <c r="AR2" s="1" t="s">
        <v>82</v>
      </c>
      <c r="AS2" s="38">
        <v>0.03</v>
      </c>
      <c r="AT2" s="37" t="str">
        <f>IF(ISERROR(#REF!*AS2),"",#REF!*AS2)</f>
        <v/>
      </c>
      <c r="AU2" s="1"/>
      <c r="AV2" s="38"/>
      <c r="AW2" s="39" t="str">
        <f>IF(ISERROR(#REF!*AV2),"",#REF!*AV2)</f>
        <v/>
      </c>
      <c r="AX2" s="45"/>
      <c r="AY2" s="45"/>
      <c r="AZ2" s="37" t="str">
        <f>IF(ISERROR(AM2+AO2+AQ2+AT2+AW2+AX2+AY2),"",AM2+AO2+AQ2+AT2+AW2+AX2+AY2)</f>
        <v/>
      </c>
      <c r="BA2" s="37" t="str">
        <f t="shared" ref="BA2:BA11" si="0">IF(ISERROR(AK2+AZ2),"",AK2+AZ2)</f>
        <v/>
      </c>
      <c r="BB2" s="40" t="str">
        <f>IF(ISERROR((#REF!-BA2)/#REF!),"",(#REF!-BA2)/#REF!)</f>
        <v/>
      </c>
      <c r="BC2" s="10">
        <v>8.1</v>
      </c>
      <c r="BD2" s="10">
        <v>55</v>
      </c>
      <c r="BE2" s="40" t="str">
        <f>IF(ISERROR((BD2-#REF!)/BD2),"",(BD2-#REF!)/BD2)</f>
        <v/>
      </c>
      <c r="BF2" s="9">
        <v>2000</v>
      </c>
      <c r="BG2" s="37" t="str">
        <f t="shared" ref="BG2:BG11" si="1">IF(ISERROR(BB2*BF2),"",BA2*BF2)</f>
        <v/>
      </c>
      <c r="BH2" s="37" t="str">
        <f>IF(ISERROR(#REF!*BF2),"",#REF!*BF2)</f>
        <v/>
      </c>
      <c r="BI2" s="1"/>
    </row>
    <row r="3" spans="1:65" ht="74.25" customHeight="1">
      <c r="A3" s="30">
        <v>2</v>
      </c>
      <c r="B3" s="1"/>
      <c r="C3" s="1"/>
      <c r="D3" s="1" t="s">
        <v>4</v>
      </c>
      <c r="E3" s="1"/>
      <c r="F3" s="1" t="s">
        <v>3</v>
      </c>
      <c r="G3" s="1" t="s">
        <v>72</v>
      </c>
      <c r="H3" s="1" t="s">
        <v>74</v>
      </c>
      <c r="I3" s="1" t="s">
        <v>74</v>
      </c>
      <c r="J3" s="1" t="s">
        <v>75</v>
      </c>
      <c r="K3" s="53" t="s">
        <v>78</v>
      </c>
      <c r="L3" s="1" t="s">
        <v>77</v>
      </c>
      <c r="M3" s="1" t="s">
        <v>63</v>
      </c>
      <c r="N3" s="1"/>
      <c r="O3" s="1"/>
      <c r="P3" s="54" t="s">
        <v>86</v>
      </c>
      <c r="Q3" s="54"/>
      <c r="R3" s="1" t="s">
        <v>53</v>
      </c>
      <c r="S3" s="31"/>
      <c r="T3" s="32">
        <v>7.8</v>
      </c>
      <c r="U3" s="33">
        <f t="shared" ref="U3:U11" si="2">IF(ISERROR(S3/T3),"",S3/T3)</f>
        <v>0</v>
      </c>
      <c r="V3" s="34">
        <v>3.69</v>
      </c>
      <c r="W3" s="57">
        <v>3.5</v>
      </c>
      <c r="X3" s="1"/>
      <c r="Y3" s="48">
        <v>38</v>
      </c>
      <c r="Z3" s="48">
        <v>33</v>
      </c>
      <c r="AA3" s="48">
        <v>40</v>
      </c>
      <c r="AB3" s="32"/>
      <c r="AC3" s="35">
        <v>4</v>
      </c>
      <c r="AD3" s="51">
        <f t="shared" ref="AD3:AD11" si="3">IF(Y3="","",Y3*Z3*AA3/1000000)</f>
        <v>0.05</v>
      </c>
      <c r="AE3" s="36">
        <f t="shared" ref="AE3:AE11" si="4">IF(AC3="","",65/AD3*AC3)</f>
        <v>5200</v>
      </c>
      <c r="AF3" s="1">
        <v>3800</v>
      </c>
      <c r="AG3" s="37">
        <f t="shared" ref="AG3:AG11" si="5">IF(ISERROR(AF3/AE3),"",AF3/AE3)</f>
        <v>0.73</v>
      </c>
      <c r="AH3" s="1" t="s">
        <v>79</v>
      </c>
      <c r="AI3" s="38">
        <f t="shared" ref="AI3:AI11" si="6">8.5%+20%</f>
        <v>0.28499999999999998</v>
      </c>
      <c r="AJ3" s="37" t="str">
        <f>IF(ISERROR(#REF!*AI3),"",#REF!*AI3)</f>
        <v/>
      </c>
      <c r="AK3" s="37" t="str">
        <f>IF(ISERROR(#REF!+AG3+AJ3),"",#REF!+AG3+AJ3)</f>
        <v/>
      </c>
      <c r="AL3" s="38">
        <v>0.02</v>
      </c>
      <c r="AM3" s="37" t="str">
        <f>IF(ISERROR(#REF!*AL3),"",#REF!*AL3)</f>
        <v/>
      </c>
      <c r="AN3" s="38">
        <v>0.05</v>
      </c>
      <c r="AO3" s="37" t="str">
        <f>IF(ISERROR(#REF!*AN3),"",#REF!*AN3)</f>
        <v/>
      </c>
      <c r="AP3" s="38">
        <v>0.08</v>
      </c>
      <c r="AQ3" s="37" t="str">
        <f>IF(ISERROR(#REF!*AP3),"",#REF!*AP3)</f>
        <v/>
      </c>
      <c r="AR3" s="1" t="s">
        <v>82</v>
      </c>
      <c r="AS3" s="38">
        <v>0.03</v>
      </c>
      <c r="AT3" s="37" t="str">
        <f>IF(ISERROR(#REF!*AS3),"",#REF!*AS3)</f>
        <v/>
      </c>
      <c r="AU3" s="1"/>
      <c r="AV3" s="38"/>
      <c r="AW3" s="39" t="str">
        <f>IF(ISERROR(#REF!*AV3),"",#REF!*AV3)</f>
        <v/>
      </c>
      <c r="AX3" s="45"/>
      <c r="AY3" s="45"/>
      <c r="AZ3" s="37" t="str">
        <f t="shared" ref="AZ3:AZ11" si="7">IF(ISERROR(AM3+AO3+AQ3+AT3+AW3+AX3+AY3),"",AM3+AO3+AQ3+AT3+AW3+AX3+AY3)</f>
        <v/>
      </c>
      <c r="BA3" s="37" t="str">
        <f t="shared" si="0"/>
        <v/>
      </c>
      <c r="BB3" s="40" t="str">
        <f>IF(ISERROR((#REF!-BA3)/#REF!),"",(#REF!-BA3)/#REF!)</f>
        <v/>
      </c>
      <c r="BC3" s="10">
        <v>8.1</v>
      </c>
      <c r="BD3" s="10">
        <v>55</v>
      </c>
      <c r="BE3" s="40" t="str">
        <f>IF(ISERROR((BD3-#REF!)/BD3),"",(BD3-#REF!)/BD3)</f>
        <v/>
      </c>
      <c r="BF3" s="9">
        <v>2000</v>
      </c>
      <c r="BG3" s="37" t="str">
        <f t="shared" si="1"/>
        <v/>
      </c>
      <c r="BH3" s="37" t="str">
        <f>IF(ISERROR(#REF!*BF3),"",#REF!*BF3)</f>
        <v/>
      </c>
      <c r="BI3" s="1"/>
    </row>
    <row r="4" spans="1:65" ht="74.25" customHeight="1">
      <c r="A4" s="30">
        <v>3</v>
      </c>
      <c r="B4" s="1"/>
      <c r="C4" s="1"/>
      <c r="D4" s="1" t="s">
        <v>4</v>
      </c>
      <c r="E4" s="1"/>
      <c r="F4" s="1" t="s">
        <v>3</v>
      </c>
      <c r="G4" s="1" t="s">
        <v>72</v>
      </c>
      <c r="H4" s="1" t="s">
        <v>74</v>
      </c>
      <c r="I4" s="1" t="s">
        <v>74</v>
      </c>
      <c r="J4" s="1" t="s">
        <v>75</v>
      </c>
      <c r="K4" s="53" t="s">
        <v>78</v>
      </c>
      <c r="L4" s="1" t="s">
        <v>77</v>
      </c>
      <c r="M4" s="1" t="s">
        <v>64</v>
      </c>
      <c r="N4" s="1"/>
      <c r="O4" s="1"/>
      <c r="P4" s="54" t="s">
        <v>87</v>
      </c>
      <c r="Q4" s="54"/>
      <c r="R4" s="1" t="s">
        <v>53</v>
      </c>
      <c r="S4" s="31"/>
      <c r="T4" s="32">
        <v>7.8</v>
      </c>
      <c r="U4" s="33">
        <f t="shared" si="2"/>
        <v>0</v>
      </c>
      <c r="V4" s="34">
        <v>3.69</v>
      </c>
      <c r="W4" s="57">
        <v>3.5</v>
      </c>
      <c r="X4" s="1"/>
      <c r="Y4" s="48">
        <v>38</v>
      </c>
      <c r="Z4" s="48">
        <v>33</v>
      </c>
      <c r="AA4" s="48">
        <v>40</v>
      </c>
      <c r="AB4" s="32"/>
      <c r="AC4" s="35">
        <v>4</v>
      </c>
      <c r="AD4" s="51">
        <f t="shared" si="3"/>
        <v>0.05</v>
      </c>
      <c r="AE4" s="36">
        <f t="shared" si="4"/>
        <v>5200</v>
      </c>
      <c r="AF4" s="1">
        <v>3800</v>
      </c>
      <c r="AG4" s="37">
        <f t="shared" si="5"/>
        <v>0.73</v>
      </c>
      <c r="AH4" s="1" t="s">
        <v>79</v>
      </c>
      <c r="AI4" s="38">
        <f t="shared" si="6"/>
        <v>0.28499999999999998</v>
      </c>
      <c r="AJ4" s="37" t="str">
        <f>IF(ISERROR(#REF!*AI4),"",#REF!*AI4)</f>
        <v/>
      </c>
      <c r="AK4" s="37" t="str">
        <f>IF(ISERROR(#REF!+AG4+AJ4),"",#REF!+AG4+AJ4)</f>
        <v/>
      </c>
      <c r="AL4" s="38">
        <v>0.02</v>
      </c>
      <c r="AM4" s="37" t="str">
        <f>IF(ISERROR(#REF!*AL4),"",#REF!*AL4)</f>
        <v/>
      </c>
      <c r="AN4" s="38">
        <v>0.05</v>
      </c>
      <c r="AO4" s="37" t="str">
        <f>IF(ISERROR(#REF!*AN4),"",#REF!*AN4)</f>
        <v/>
      </c>
      <c r="AP4" s="38">
        <v>0.08</v>
      </c>
      <c r="AQ4" s="37" t="str">
        <f>IF(ISERROR(#REF!*AP4),"",#REF!*AP4)</f>
        <v/>
      </c>
      <c r="AR4" s="1" t="s">
        <v>82</v>
      </c>
      <c r="AS4" s="38">
        <v>0.03</v>
      </c>
      <c r="AT4" s="37" t="str">
        <f>IF(ISERROR(#REF!*AS4),"",#REF!*AS4)</f>
        <v/>
      </c>
      <c r="AU4" s="1"/>
      <c r="AV4" s="38"/>
      <c r="AW4" s="39" t="str">
        <f>IF(ISERROR(#REF!*AV4),"",#REF!*AV4)</f>
        <v/>
      </c>
      <c r="AX4" s="45"/>
      <c r="AY4" s="45"/>
      <c r="AZ4" s="37" t="str">
        <f t="shared" si="7"/>
        <v/>
      </c>
      <c r="BA4" s="37" t="str">
        <f t="shared" si="0"/>
        <v/>
      </c>
      <c r="BB4" s="40" t="str">
        <f>IF(ISERROR((#REF!-BA4)/#REF!),"",(#REF!-BA4)/#REF!)</f>
        <v/>
      </c>
      <c r="BC4" s="10">
        <v>8.1</v>
      </c>
      <c r="BD4" s="10">
        <v>55</v>
      </c>
      <c r="BE4" s="40" t="str">
        <f>IF(ISERROR((BD4-#REF!)/BD4),"",(BD4-#REF!)/BD4)</f>
        <v/>
      </c>
      <c r="BF4" s="9">
        <v>2000</v>
      </c>
      <c r="BG4" s="37" t="str">
        <f t="shared" si="1"/>
        <v/>
      </c>
      <c r="BH4" s="37" t="str">
        <f>IF(ISERROR(#REF!*BF4),"",#REF!*BF4)</f>
        <v/>
      </c>
      <c r="BI4" s="1"/>
    </row>
    <row r="5" spans="1:65" ht="74.25" customHeight="1">
      <c r="A5" s="30">
        <v>4</v>
      </c>
      <c r="B5" s="1"/>
      <c r="C5" s="1"/>
      <c r="D5" s="1" t="s">
        <v>4</v>
      </c>
      <c r="E5" s="1"/>
      <c r="F5" s="1" t="s">
        <v>3</v>
      </c>
      <c r="G5" s="1" t="s">
        <v>73</v>
      </c>
      <c r="H5" s="1" t="s">
        <v>74</v>
      </c>
      <c r="I5" s="1" t="s">
        <v>74</v>
      </c>
      <c r="J5" s="1" t="s">
        <v>76</v>
      </c>
      <c r="K5" s="53" t="s">
        <v>78</v>
      </c>
      <c r="L5" s="1" t="s">
        <v>77</v>
      </c>
      <c r="M5" s="1" t="s">
        <v>65</v>
      </c>
      <c r="N5" s="1"/>
      <c r="O5" s="1"/>
      <c r="P5" s="54" t="s">
        <v>88</v>
      </c>
      <c r="Q5" s="54"/>
      <c r="R5" s="1" t="s">
        <v>53</v>
      </c>
      <c r="S5" s="31"/>
      <c r="T5" s="32">
        <v>7.8</v>
      </c>
      <c r="U5" s="33">
        <f t="shared" si="2"/>
        <v>0</v>
      </c>
      <c r="V5" s="34">
        <v>3.88</v>
      </c>
      <c r="W5" s="57">
        <v>3.75</v>
      </c>
      <c r="X5" s="1"/>
      <c r="Y5" s="48">
        <v>38</v>
      </c>
      <c r="Z5" s="48">
        <v>33</v>
      </c>
      <c r="AA5" s="48">
        <v>40</v>
      </c>
      <c r="AB5" s="32"/>
      <c r="AC5" s="35">
        <v>4</v>
      </c>
      <c r="AD5" s="51">
        <f t="shared" si="3"/>
        <v>0.05</v>
      </c>
      <c r="AE5" s="36">
        <f t="shared" si="4"/>
        <v>5200</v>
      </c>
      <c r="AF5" s="1">
        <v>3800</v>
      </c>
      <c r="AG5" s="37">
        <f t="shared" si="5"/>
        <v>0.73</v>
      </c>
      <c r="AH5" s="1" t="s">
        <v>79</v>
      </c>
      <c r="AI5" s="38">
        <f t="shared" si="6"/>
        <v>0.28499999999999998</v>
      </c>
      <c r="AJ5" s="37" t="str">
        <f>IF(ISERROR(#REF!*AI5),"",#REF!*AI5)</f>
        <v/>
      </c>
      <c r="AK5" s="37" t="str">
        <f>IF(ISERROR(#REF!+AG5+AJ5),"",#REF!+AG5+AJ5)</f>
        <v/>
      </c>
      <c r="AL5" s="38">
        <v>0.02</v>
      </c>
      <c r="AM5" s="37" t="str">
        <f>IF(ISERROR(#REF!*AL5),"",#REF!*AL5)</f>
        <v/>
      </c>
      <c r="AN5" s="38">
        <v>0.05</v>
      </c>
      <c r="AO5" s="37" t="str">
        <f>IF(ISERROR(#REF!*AN5),"",#REF!*AN5)</f>
        <v/>
      </c>
      <c r="AP5" s="38">
        <v>0.08</v>
      </c>
      <c r="AQ5" s="37" t="str">
        <f>IF(ISERROR(#REF!*AP5),"",#REF!*AP5)</f>
        <v/>
      </c>
      <c r="AR5" s="1" t="s">
        <v>82</v>
      </c>
      <c r="AS5" s="38">
        <v>0.03</v>
      </c>
      <c r="AT5" s="37" t="str">
        <f>IF(ISERROR(#REF!*AS5),"",#REF!*AS5)</f>
        <v/>
      </c>
      <c r="AU5" s="1"/>
      <c r="AV5" s="38"/>
      <c r="AW5" s="39" t="str">
        <f>IF(ISERROR(#REF!*AV5),"",#REF!*AV5)</f>
        <v/>
      </c>
      <c r="AX5" s="45"/>
      <c r="AY5" s="45"/>
      <c r="AZ5" s="37" t="str">
        <f t="shared" si="7"/>
        <v/>
      </c>
      <c r="BA5" s="37" t="str">
        <f t="shared" si="0"/>
        <v/>
      </c>
      <c r="BB5" s="40" t="str">
        <f>IF(ISERROR((#REF!-BA5)/#REF!),"",(#REF!-BA5)/#REF!)</f>
        <v/>
      </c>
      <c r="BC5" s="10">
        <v>8.3000000000000007</v>
      </c>
      <c r="BD5" s="10">
        <v>55</v>
      </c>
      <c r="BE5" s="40" t="str">
        <f>IF(ISERROR((BD5-#REF!)/BD5),"",(BD5-#REF!)/BD5)</f>
        <v/>
      </c>
      <c r="BF5" s="9">
        <v>2000</v>
      </c>
      <c r="BG5" s="37" t="str">
        <f t="shared" si="1"/>
        <v/>
      </c>
      <c r="BH5" s="37" t="str">
        <f>IF(ISERROR(#REF!*BF5),"",#REF!*BF5)</f>
        <v/>
      </c>
      <c r="BI5" s="1"/>
    </row>
    <row r="6" spans="1:65" ht="74.25" customHeight="1">
      <c r="A6" s="30">
        <v>5</v>
      </c>
      <c r="B6" s="1"/>
      <c r="C6" s="1"/>
      <c r="D6" s="1" t="s">
        <v>4</v>
      </c>
      <c r="E6" s="1"/>
      <c r="F6" s="1" t="s">
        <v>3</v>
      </c>
      <c r="G6" s="1" t="s">
        <v>73</v>
      </c>
      <c r="H6" s="1" t="s">
        <v>74</v>
      </c>
      <c r="I6" s="1" t="s">
        <v>74</v>
      </c>
      <c r="J6" s="1" t="s">
        <v>76</v>
      </c>
      <c r="K6" s="53" t="s">
        <v>78</v>
      </c>
      <c r="L6" s="1" t="s">
        <v>77</v>
      </c>
      <c r="M6" s="1" t="s">
        <v>66</v>
      </c>
      <c r="N6" s="1"/>
      <c r="O6" s="1"/>
      <c r="P6" s="54" t="s">
        <v>89</v>
      </c>
      <c r="Q6" s="54"/>
      <c r="R6" s="1" t="s">
        <v>53</v>
      </c>
      <c r="S6" s="31"/>
      <c r="T6" s="32">
        <v>7.8</v>
      </c>
      <c r="U6" s="33">
        <f t="shared" si="2"/>
        <v>0</v>
      </c>
      <c r="V6" s="34">
        <v>3.88</v>
      </c>
      <c r="W6" s="57">
        <v>3.75</v>
      </c>
      <c r="X6" s="1"/>
      <c r="Y6" s="48">
        <v>38</v>
      </c>
      <c r="Z6" s="48">
        <v>33</v>
      </c>
      <c r="AA6" s="48">
        <v>40</v>
      </c>
      <c r="AB6" s="32"/>
      <c r="AC6" s="35">
        <v>4</v>
      </c>
      <c r="AD6" s="51">
        <f t="shared" si="3"/>
        <v>0.05</v>
      </c>
      <c r="AE6" s="36">
        <f t="shared" si="4"/>
        <v>5200</v>
      </c>
      <c r="AF6" s="1">
        <v>3800</v>
      </c>
      <c r="AG6" s="37">
        <f t="shared" si="5"/>
        <v>0.73</v>
      </c>
      <c r="AH6" s="1" t="s">
        <v>79</v>
      </c>
      <c r="AI6" s="38">
        <f t="shared" si="6"/>
        <v>0.28499999999999998</v>
      </c>
      <c r="AJ6" s="37" t="str">
        <f>IF(ISERROR(#REF!*AI6),"",#REF!*AI6)</f>
        <v/>
      </c>
      <c r="AK6" s="37" t="str">
        <f>IF(ISERROR(#REF!+AG6+AJ6),"",#REF!+AG6+AJ6)</f>
        <v/>
      </c>
      <c r="AL6" s="38">
        <v>0.02</v>
      </c>
      <c r="AM6" s="37" t="str">
        <f>IF(ISERROR(#REF!*AL6),"",#REF!*AL6)</f>
        <v/>
      </c>
      <c r="AN6" s="38">
        <v>0.05</v>
      </c>
      <c r="AO6" s="37" t="str">
        <f>IF(ISERROR(#REF!*AN6),"",#REF!*AN6)</f>
        <v/>
      </c>
      <c r="AP6" s="38">
        <v>0.08</v>
      </c>
      <c r="AQ6" s="37" t="str">
        <f>IF(ISERROR(#REF!*AP6),"",#REF!*AP6)</f>
        <v/>
      </c>
      <c r="AR6" s="1" t="s">
        <v>82</v>
      </c>
      <c r="AS6" s="38">
        <v>0.03</v>
      </c>
      <c r="AT6" s="37" t="str">
        <f>IF(ISERROR(#REF!*AS6),"",#REF!*AS6)</f>
        <v/>
      </c>
      <c r="AU6" s="1"/>
      <c r="AV6" s="38"/>
      <c r="AW6" s="39" t="str">
        <f>IF(ISERROR(#REF!*AV6),"",#REF!*AV6)</f>
        <v/>
      </c>
      <c r="AX6" s="45"/>
      <c r="AY6" s="45"/>
      <c r="AZ6" s="37" t="str">
        <f t="shared" si="7"/>
        <v/>
      </c>
      <c r="BA6" s="37" t="str">
        <f t="shared" si="0"/>
        <v/>
      </c>
      <c r="BB6" s="40" t="str">
        <f>IF(ISERROR((#REF!-BA6)/#REF!),"",(#REF!-BA6)/#REF!)</f>
        <v/>
      </c>
      <c r="BC6" s="10">
        <v>8.3000000000000007</v>
      </c>
      <c r="BD6" s="10">
        <v>55</v>
      </c>
      <c r="BE6" s="40" t="str">
        <f>IF(ISERROR((BD6-#REF!)/BD6),"",(BD6-#REF!)/BD6)</f>
        <v/>
      </c>
      <c r="BF6" s="9">
        <v>2000</v>
      </c>
      <c r="BG6" s="37" t="str">
        <f t="shared" si="1"/>
        <v/>
      </c>
      <c r="BH6" s="37" t="str">
        <f>IF(ISERROR(#REF!*BF6),"",#REF!*BF6)</f>
        <v/>
      </c>
      <c r="BI6" s="1"/>
    </row>
    <row r="7" spans="1:65" ht="74.25" customHeight="1">
      <c r="A7" s="30">
        <v>6</v>
      </c>
      <c r="B7" s="1"/>
      <c r="C7" s="1"/>
      <c r="D7" s="1" t="s">
        <v>4</v>
      </c>
      <c r="E7" s="1"/>
      <c r="F7" s="1" t="s">
        <v>3</v>
      </c>
      <c r="G7" s="1" t="s">
        <v>72</v>
      </c>
      <c r="H7" s="1" t="s">
        <v>74</v>
      </c>
      <c r="I7" s="1" t="s">
        <v>74</v>
      </c>
      <c r="J7" s="1" t="s">
        <v>75</v>
      </c>
      <c r="K7" s="53" t="s">
        <v>78</v>
      </c>
      <c r="L7" s="1" t="s">
        <v>77</v>
      </c>
      <c r="M7" s="1" t="s">
        <v>67</v>
      </c>
      <c r="N7" s="1"/>
      <c r="O7" s="1"/>
      <c r="P7" s="54" t="s">
        <v>90</v>
      </c>
      <c r="Q7" s="54"/>
      <c r="R7" s="1" t="s">
        <v>53</v>
      </c>
      <c r="S7" s="31"/>
      <c r="T7" s="32">
        <v>7.8</v>
      </c>
      <c r="U7" s="33">
        <f t="shared" si="2"/>
        <v>0</v>
      </c>
      <c r="V7" s="34">
        <v>3.69</v>
      </c>
      <c r="W7" s="57">
        <v>3.5</v>
      </c>
      <c r="X7" s="1"/>
      <c r="Y7" s="48">
        <v>38</v>
      </c>
      <c r="Z7" s="48">
        <v>33</v>
      </c>
      <c r="AA7" s="48">
        <v>40</v>
      </c>
      <c r="AB7" s="32"/>
      <c r="AC7" s="35">
        <v>4</v>
      </c>
      <c r="AD7" s="51">
        <f t="shared" si="3"/>
        <v>0.05</v>
      </c>
      <c r="AE7" s="36">
        <f t="shared" si="4"/>
        <v>5200</v>
      </c>
      <c r="AF7" s="1">
        <v>3800</v>
      </c>
      <c r="AG7" s="37">
        <f t="shared" si="5"/>
        <v>0.73</v>
      </c>
      <c r="AH7" s="1" t="s">
        <v>79</v>
      </c>
      <c r="AI7" s="38">
        <f t="shared" si="6"/>
        <v>0.28499999999999998</v>
      </c>
      <c r="AJ7" s="37" t="str">
        <f>IF(ISERROR(#REF!*AI7),"",#REF!*AI7)</f>
        <v/>
      </c>
      <c r="AK7" s="37" t="str">
        <f>IF(ISERROR(#REF!+AG7+AJ7),"",#REF!+AG7+AJ7)</f>
        <v/>
      </c>
      <c r="AL7" s="38">
        <v>0.02</v>
      </c>
      <c r="AM7" s="37" t="str">
        <f>IF(ISERROR(#REF!*AL7),"",#REF!*AL7)</f>
        <v/>
      </c>
      <c r="AN7" s="38">
        <v>0.05</v>
      </c>
      <c r="AO7" s="37" t="str">
        <f>IF(ISERROR(#REF!*AN7),"",#REF!*AN7)</f>
        <v/>
      </c>
      <c r="AP7" s="38">
        <v>0.08</v>
      </c>
      <c r="AQ7" s="37" t="str">
        <f>IF(ISERROR(#REF!*AP7),"",#REF!*AP7)</f>
        <v/>
      </c>
      <c r="AR7" s="1" t="s">
        <v>82</v>
      </c>
      <c r="AS7" s="38">
        <v>0.03</v>
      </c>
      <c r="AT7" s="37" t="str">
        <f>IF(ISERROR(#REF!*AS7),"",#REF!*AS7)</f>
        <v/>
      </c>
      <c r="AU7" s="1"/>
      <c r="AV7" s="38"/>
      <c r="AW7" s="39" t="str">
        <f>IF(ISERROR(#REF!*AV7),"",#REF!*AV7)</f>
        <v/>
      </c>
      <c r="AX7" s="45"/>
      <c r="AY7" s="45"/>
      <c r="AZ7" s="37" t="str">
        <f t="shared" si="7"/>
        <v/>
      </c>
      <c r="BA7" s="37" t="str">
        <f t="shared" si="0"/>
        <v/>
      </c>
      <c r="BB7" s="40" t="str">
        <f>IF(ISERROR((#REF!-BA7)/#REF!),"",(#REF!-BA7)/#REF!)</f>
        <v/>
      </c>
      <c r="BC7" s="10">
        <v>8.1</v>
      </c>
      <c r="BD7" s="10">
        <v>55</v>
      </c>
      <c r="BE7" s="40" t="str">
        <f>IF(ISERROR((BD7-#REF!)/BD7),"",(BD7-#REF!)/BD7)</f>
        <v/>
      </c>
      <c r="BF7" s="9">
        <v>2000</v>
      </c>
      <c r="BG7" s="37" t="str">
        <f t="shared" si="1"/>
        <v/>
      </c>
      <c r="BH7" s="37" t="str">
        <f>IF(ISERROR(#REF!*BF7),"",#REF!*BF7)</f>
        <v/>
      </c>
      <c r="BI7" s="1"/>
    </row>
    <row r="8" spans="1:65" ht="74.25" customHeight="1">
      <c r="A8" s="30">
        <v>7</v>
      </c>
      <c r="B8" s="1"/>
      <c r="C8" s="1"/>
      <c r="D8" s="1" t="s">
        <v>4</v>
      </c>
      <c r="E8" s="1"/>
      <c r="F8" s="1" t="s">
        <v>3</v>
      </c>
      <c r="G8" s="1" t="s">
        <v>73</v>
      </c>
      <c r="H8" s="1" t="s">
        <v>74</v>
      </c>
      <c r="I8" s="1" t="s">
        <v>74</v>
      </c>
      <c r="J8" s="1" t="s">
        <v>76</v>
      </c>
      <c r="K8" s="53" t="s">
        <v>78</v>
      </c>
      <c r="L8" s="1" t="s">
        <v>77</v>
      </c>
      <c r="M8" s="1" t="s">
        <v>68</v>
      </c>
      <c r="N8" s="1"/>
      <c r="O8" s="1"/>
      <c r="P8" s="54" t="s">
        <v>91</v>
      </c>
      <c r="Q8" s="54"/>
      <c r="R8" s="1" t="s">
        <v>53</v>
      </c>
      <c r="S8" s="31"/>
      <c r="T8" s="32">
        <v>7.8</v>
      </c>
      <c r="U8" s="33">
        <f t="shared" si="2"/>
        <v>0</v>
      </c>
      <c r="V8" s="34">
        <v>3.88</v>
      </c>
      <c r="W8" s="57">
        <v>3.75</v>
      </c>
      <c r="X8" s="1"/>
      <c r="Y8" s="48">
        <v>38</v>
      </c>
      <c r="Z8" s="48">
        <v>33</v>
      </c>
      <c r="AA8" s="48">
        <v>40</v>
      </c>
      <c r="AB8" s="32"/>
      <c r="AC8" s="35">
        <v>4</v>
      </c>
      <c r="AD8" s="51">
        <f t="shared" si="3"/>
        <v>0.05</v>
      </c>
      <c r="AE8" s="36">
        <f t="shared" si="4"/>
        <v>5200</v>
      </c>
      <c r="AF8" s="1">
        <v>3800</v>
      </c>
      <c r="AG8" s="37">
        <f t="shared" si="5"/>
        <v>0.73</v>
      </c>
      <c r="AH8" s="1" t="s">
        <v>79</v>
      </c>
      <c r="AI8" s="38">
        <f t="shared" si="6"/>
        <v>0.28499999999999998</v>
      </c>
      <c r="AJ8" s="37" t="str">
        <f>IF(ISERROR(#REF!*AI8),"",#REF!*AI8)</f>
        <v/>
      </c>
      <c r="AK8" s="37" t="str">
        <f>IF(ISERROR(#REF!+AG8+AJ8),"",#REF!+AG8+AJ8)</f>
        <v/>
      </c>
      <c r="AL8" s="38">
        <v>0.02</v>
      </c>
      <c r="AM8" s="37" t="str">
        <f>IF(ISERROR(#REF!*AL8),"",#REF!*AL8)</f>
        <v/>
      </c>
      <c r="AN8" s="38">
        <v>0.05</v>
      </c>
      <c r="AO8" s="37" t="str">
        <f>IF(ISERROR(#REF!*AN8),"",#REF!*AN8)</f>
        <v/>
      </c>
      <c r="AP8" s="38">
        <v>0.08</v>
      </c>
      <c r="AQ8" s="37" t="str">
        <f>IF(ISERROR(#REF!*AP8),"",#REF!*AP8)</f>
        <v/>
      </c>
      <c r="AR8" s="1" t="s">
        <v>82</v>
      </c>
      <c r="AS8" s="38">
        <v>0.03</v>
      </c>
      <c r="AT8" s="37" t="str">
        <f>IF(ISERROR(#REF!*AS8),"",#REF!*AS8)</f>
        <v/>
      </c>
      <c r="AU8" s="1"/>
      <c r="AV8" s="38"/>
      <c r="AW8" s="39" t="str">
        <f>IF(ISERROR(#REF!*AV8),"",#REF!*AV8)</f>
        <v/>
      </c>
      <c r="AX8" s="45"/>
      <c r="AY8" s="45"/>
      <c r="AZ8" s="37" t="str">
        <f t="shared" si="7"/>
        <v/>
      </c>
      <c r="BA8" s="37" t="str">
        <f t="shared" si="0"/>
        <v/>
      </c>
      <c r="BB8" s="40" t="str">
        <f>IF(ISERROR((#REF!-BA8)/#REF!),"",(#REF!-BA8)/#REF!)</f>
        <v/>
      </c>
      <c r="BC8" s="10">
        <v>8.3000000000000007</v>
      </c>
      <c r="BD8" s="10">
        <v>55</v>
      </c>
      <c r="BE8" s="40" t="str">
        <f>IF(ISERROR((BD8-#REF!)/BD8),"",(BD8-#REF!)/BD8)</f>
        <v/>
      </c>
      <c r="BF8" s="9">
        <v>2000</v>
      </c>
      <c r="BG8" s="37" t="str">
        <f t="shared" si="1"/>
        <v/>
      </c>
      <c r="BH8" s="37" t="str">
        <f>IF(ISERROR(#REF!*BF8),"",#REF!*BF8)</f>
        <v/>
      </c>
      <c r="BI8" s="1"/>
    </row>
    <row r="9" spans="1:65" ht="74.25" customHeight="1">
      <c r="A9" s="30">
        <v>8</v>
      </c>
      <c r="B9" s="1"/>
      <c r="C9" s="1"/>
      <c r="D9" s="1" t="s">
        <v>4</v>
      </c>
      <c r="E9" s="1"/>
      <c r="F9" s="1" t="s">
        <v>3</v>
      </c>
      <c r="G9" s="1" t="s">
        <v>73</v>
      </c>
      <c r="H9" s="1" t="s">
        <v>74</v>
      </c>
      <c r="I9" s="1" t="s">
        <v>74</v>
      </c>
      <c r="J9" s="1" t="s">
        <v>76</v>
      </c>
      <c r="K9" s="53" t="s">
        <v>78</v>
      </c>
      <c r="L9" s="1" t="s">
        <v>77</v>
      </c>
      <c r="M9" s="1" t="s">
        <v>69</v>
      </c>
      <c r="N9" s="1"/>
      <c r="O9" s="1"/>
      <c r="P9" s="54" t="s">
        <v>92</v>
      </c>
      <c r="Q9" s="54"/>
      <c r="R9" s="1" t="s">
        <v>53</v>
      </c>
      <c r="S9" s="31"/>
      <c r="T9" s="32">
        <v>7.8</v>
      </c>
      <c r="U9" s="33">
        <f t="shared" si="2"/>
        <v>0</v>
      </c>
      <c r="V9" s="34">
        <v>3.88</v>
      </c>
      <c r="W9" s="57">
        <v>3.75</v>
      </c>
      <c r="X9" s="1"/>
      <c r="Y9" s="48">
        <v>38</v>
      </c>
      <c r="Z9" s="48">
        <v>33</v>
      </c>
      <c r="AA9" s="48">
        <v>40</v>
      </c>
      <c r="AB9" s="32"/>
      <c r="AC9" s="35">
        <v>4</v>
      </c>
      <c r="AD9" s="51">
        <f t="shared" si="3"/>
        <v>0.05</v>
      </c>
      <c r="AE9" s="36">
        <f t="shared" si="4"/>
        <v>5200</v>
      </c>
      <c r="AF9" s="1">
        <v>3800</v>
      </c>
      <c r="AG9" s="37">
        <f t="shared" si="5"/>
        <v>0.73</v>
      </c>
      <c r="AH9" s="1" t="s">
        <v>79</v>
      </c>
      <c r="AI9" s="38">
        <f t="shared" si="6"/>
        <v>0.28499999999999998</v>
      </c>
      <c r="AJ9" s="37" t="str">
        <f>IF(ISERROR(#REF!*AI9),"",#REF!*AI9)</f>
        <v/>
      </c>
      <c r="AK9" s="37" t="str">
        <f>IF(ISERROR(#REF!+AG9+AJ9),"",#REF!+AG9+AJ9)</f>
        <v/>
      </c>
      <c r="AL9" s="38">
        <v>0.02</v>
      </c>
      <c r="AM9" s="37" t="str">
        <f>IF(ISERROR(#REF!*AL9),"",#REF!*AL9)</f>
        <v/>
      </c>
      <c r="AN9" s="38">
        <v>0.05</v>
      </c>
      <c r="AO9" s="37" t="str">
        <f>IF(ISERROR(#REF!*AN9),"",#REF!*AN9)</f>
        <v/>
      </c>
      <c r="AP9" s="38">
        <v>0.08</v>
      </c>
      <c r="AQ9" s="37" t="str">
        <f>IF(ISERROR(#REF!*AP9),"",#REF!*AP9)</f>
        <v/>
      </c>
      <c r="AR9" s="1" t="s">
        <v>82</v>
      </c>
      <c r="AS9" s="38">
        <v>0.03</v>
      </c>
      <c r="AT9" s="37" t="str">
        <f>IF(ISERROR(#REF!*AS9),"",#REF!*AS9)</f>
        <v/>
      </c>
      <c r="AU9" s="1"/>
      <c r="AV9" s="38"/>
      <c r="AW9" s="39" t="str">
        <f>IF(ISERROR(#REF!*AV9),"",#REF!*AV9)</f>
        <v/>
      </c>
      <c r="AX9" s="45"/>
      <c r="AY9" s="45"/>
      <c r="AZ9" s="37" t="str">
        <f t="shared" si="7"/>
        <v/>
      </c>
      <c r="BA9" s="37" t="str">
        <f t="shared" si="0"/>
        <v/>
      </c>
      <c r="BB9" s="40" t="str">
        <f>IF(ISERROR((#REF!-BA9)/#REF!),"",(#REF!-BA9)/#REF!)</f>
        <v/>
      </c>
      <c r="BC9" s="10">
        <v>8.3000000000000007</v>
      </c>
      <c r="BD9" s="10">
        <v>55</v>
      </c>
      <c r="BE9" s="40" t="str">
        <f>IF(ISERROR((BD9-#REF!)/BD9),"",(BD9-#REF!)/BD9)</f>
        <v/>
      </c>
      <c r="BF9" s="9">
        <v>2000</v>
      </c>
      <c r="BG9" s="37" t="str">
        <f t="shared" si="1"/>
        <v/>
      </c>
      <c r="BH9" s="37" t="str">
        <f>IF(ISERROR(#REF!*BF9),"",#REF!*BF9)</f>
        <v/>
      </c>
      <c r="BI9" s="1"/>
    </row>
    <row r="10" spans="1:65" ht="74.25" customHeight="1">
      <c r="A10" s="30">
        <v>9</v>
      </c>
      <c r="B10" s="1"/>
      <c r="C10" s="1"/>
      <c r="D10" s="1" t="s">
        <v>4</v>
      </c>
      <c r="E10" s="1"/>
      <c r="F10" s="1" t="s">
        <v>3</v>
      </c>
      <c r="G10" s="1" t="s">
        <v>72</v>
      </c>
      <c r="H10" s="1" t="s">
        <v>74</v>
      </c>
      <c r="I10" s="1" t="s">
        <v>74</v>
      </c>
      <c r="J10" s="1" t="s">
        <v>75</v>
      </c>
      <c r="K10" s="53" t="s">
        <v>78</v>
      </c>
      <c r="L10" s="1" t="s">
        <v>77</v>
      </c>
      <c r="M10" s="1" t="s">
        <v>70</v>
      </c>
      <c r="N10" s="1"/>
      <c r="O10" s="1"/>
      <c r="P10" s="54" t="s">
        <v>93</v>
      </c>
      <c r="Q10" s="54"/>
      <c r="R10" s="1" t="s">
        <v>53</v>
      </c>
      <c r="S10" s="31"/>
      <c r="T10" s="32">
        <v>7.8</v>
      </c>
      <c r="U10" s="33">
        <f t="shared" si="2"/>
        <v>0</v>
      </c>
      <c r="V10" s="34">
        <v>3.69</v>
      </c>
      <c r="W10" s="57">
        <v>3.5</v>
      </c>
      <c r="X10" s="1"/>
      <c r="Y10" s="48">
        <v>38</v>
      </c>
      <c r="Z10" s="48">
        <v>33</v>
      </c>
      <c r="AA10" s="48">
        <v>40</v>
      </c>
      <c r="AB10" s="32"/>
      <c r="AC10" s="35">
        <v>4</v>
      </c>
      <c r="AD10" s="51">
        <f t="shared" si="3"/>
        <v>0.05</v>
      </c>
      <c r="AE10" s="36">
        <f t="shared" si="4"/>
        <v>5200</v>
      </c>
      <c r="AF10" s="1">
        <v>3800</v>
      </c>
      <c r="AG10" s="37">
        <f t="shared" si="5"/>
        <v>0.73</v>
      </c>
      <c r="AH10" s="1" t="s">
        <v>79</v>
      </c>
      <c r="AI10" s="38">
        <f t="shared" si="6"/>
        <v>0.28499999999999998</v>
      </c>
      <c r="AJ10" s="37" t="str">
        <f>IF(ISERROR(#REF!*AI10),"",#REF!*AI10)</f>
        <v/>
      </c>
      <c r="AK10" s="37" t="str">
        <f>IF(ISERROR(#REF!+AG10+AJ10),"",#REF!+AG10+AJ10)</f>
        <v/>
      </c>
      <c r="AL10" s="38">
        <v>0.02</v>
      </c>
      <c r="AM10" s="37" t="str">
        <f>IF(ISERROR(#REF!*AL10),"",#REF!*AL10)</f>
        <v/>
      </c>
      <c r="AN10" s="38">
        <v>0.05</v>
      </c>
      <c r="AO10" s="37" t="str">
        <f>IF(ISERROR(#REF!*AN10),"",#REF!*AN10)</f>
        <v/>
      </c>
      <c r="AP10" s="38">
        <v>0.08</v>
      </c>
      <c r="AQ10" s="37" t="str">
        <f>IF(ISERROR(#REF!*AP10),"",#REF!*AP10)</f>
        <v/>
      </c>
      <c r="AR10" s="1" t="s">
        <v>82</v>
      </c>
      <c r="AS10" s="38">
        <v>0.03</v>
      </c>
      <c r="AT10" s="37" t="str">
        <f>IF(ISERROR(#REF!*AS10),"",#REF!*AS10)</f>
        <v/>
      </c>
      <c r="AU10" s="1"/>
      <c r="AV10" s="38"/>
      <c r="AW10" s="39" t="str">
        <f>IF(ISERROR(#REF!*AV10),"",#REF!*AV10)</f>
        <v/>
      </c>
      <c r="AX10" s="45"/>
      <c r="AY10" s="45"/>
      <c r="AZ10" s="37" t="str">
        <f t="shared" si="7"/>
        <v/>
      </c>
      <c r="BA10" s="37" t="str">
        <f t="shared" si="0"/>
        <v/>
      </c>
      <c r="BB10" s="40" t="str">
        <f>IF(ISERROR((#REF!-BA10)/#REF!),"",(#REF!-BA10)/#REF!)</f>
        <v/>
      </c>
      <c r="BC10" s="10">
        <v>8.1</v>
      </c>
      <c r="BD10" s="10">
        <v>55</v>
      </c>
      <c r="BE10" s="40" t="str">
        <f>IF(ISERROR((BD10-#REF!)/BD10),"",(BD10-#REF!)/BD10)</f>
        <v/>
      </c>
      <c r="BF10" s="9">
        <v>1445</v>
      </c>
      <c r="BG10" s="37" t="str">
        <f t="shared" si="1"/>
        <v/>
      </c>
      <c r="BH10" s="37" t="str">
        <f>IF(ISERROR(#REF!*BF10),"",#REF!*BF10)</f>
        <v/>
      </c>
      <c r="BI10" s="1"/>
      <c r="BJ10" s="3" t="s">
        <v>83</v>
      </c>
      <c r="BK10" s="3" t="s">
        <v>85</v>
      </c>
      <c r="BL10" s="3" t="s">
        <v>51</v>
      </c>
      <c r="BM10" s="3" t="s">
        <v>84</v>
      </c>
    </row>
    <row r="11" spans="1:65" ht="74.25" customHeight="1">
      <c r="A11" s="30">
        <v>10</v>
      </c>
      <c r="B11" s="1"/>
      <c r="C11" s="1"/>
      <c r="D11" s="1" t="s">
        <v>4</v>
      </c>
      <c r="E11" s="1"/>
      <c r="F11" s="1" t="s">
        <v>3</v>
      </c>
      <c r="G11" s="1" t="s">
        <v>73</v>
      </c>
      <c r="H11" s="1" t="s">
        <v>74</v>
      </c>
      <c r="I11" s="1" t="s">
        <v>74</v>
      </c>
      <c r="J11" s="1" t="s">
        <v>76</v>
      </c>
      <c r="K11" s="53" t="s">
        <v>78</v>
      </c>
      <c r="L11" s="1" t="s">
        <v>77</v>
      </c>
      <c r="M11" s="1" t="s">
        <v>71</v>
      </c>
      <c r="N11" s="1"/>
      <c r="O11" s="1"/>
      <c r="P11" s="54" t="s">
        <v>94</v>
      </c>
      <c r="Q11" s="54"/>
      <c r="R11" s="1" t="s">
        <v>53</v>
      </c>
      <c r="S11" s="31"/>
      <c r="T11" s="32">
        <v>7.8</v>
      </c>
      <c r="U11" s="33">
        <f t="shared" si="2"/>
        <v>0</v>
      </c>
      <c r="V11" s="34">
        <v>3.88</v>
      </c>
      <c r="W11" s="57">
        <v>3.75</v>
      </c>
      <c r="X11" s="1"/>
      <c r="Y11" s="48">
        <v>38</v>
      </c>
      <c r="Z11" s="48">
        <v>33</v>
      </c>
      <c r="AA11" s="48">
        <v>40</v>
      </c>
      <c r="AB11" s="32"/>
      <c r="AC11" s="35">
        <v>4</v>
      </c>
      <c r="AD11" s="51">
        <f t="shared" si="3"/>
        <v>0.05</v>
      </c>
      <c r="AE11" s="36">
        <f t="shared" si="4"/>
        <v>5200</v>
      </c>
      <c r="AF11" s="1">
        <v>3800</v>
      </c>
      <c r="AG11" s="37">
        <f t="shared" si="5"/>
        <v>0.73</v>
      </c>
      <c r="AH11" s="1" t="s">
        <v>79</v>
      </c>
      <c r="AI11" s="38">
        <f t="shared" si="6"/>
        <v>0.28499999999999998</v>
      </c>
      <c r="AJ11" s="37" t="str">
        <f>IF(ISERROR(#REF!*AI11),"",#REF!*AI11)</f>
        <v/>
      </c>
      <c r="AK11" s="37" t="str">
        <f>IF(ISERROR(#REF!+AG11+AJ11),"",#REF!+AG11+AJ11)</f>
        <v/>
      </c>
      <c r="AL11" s="38">
        <v>0.02</v>
      </c>
      <c r="AM11" s="37" t="str">
        <f>IF(ISERROR(#REF!*AL11),"",#REF!*AL11)</f>
        <v/>
      </c>
      <c r="AN11" s="38">
        <v>0.05</v>
      </c>
      <c r="AO11" s="37" t="str">
        <f>IF(ISERROR(#REF!*AN11),"",#REF!*AN11)</f>
        <v/>
      </c>
      <c r="AP11" s="38">
        <v>0.08</v>
      </c>
      <c r="AQ11" s="37" t="str">
        <f>IF(ISERROR(#REF!*AP11),"",#REF!*AP11)</f>
        <v/>
      </c>
      <c r="AR11" s="1" t="s">
        <v>82</v>
      </c>
      <c r="AS11" s="38">
        <v>0.03</v>
      </c>
      <c r="AT11" s="37" t="str">
        <f>IF(ISERROR(#REF!*AS11),"",#REF!*AS11)</f>
        <v/>
      </c>
      <c r="AU11" s="1"/>
      <c r="AV11" s="38"/>
      <c r="AW11" s="39" t="str">
        <f>IF(ISERROR(#REF!*AV11),"",#REF!*AV11)</f>
        <v/>
      </c>
      <c r="AX11" s="45"/>
      <c r="AY11" s="45"/>
      <c r="AZ11" s="37" t="str">
        <f t="shared" si="7"/>
        <v/>
      </c>
      <c r="BA11" s="37" t="str">
        <f t="shared" si="0"/>
        <v/>
      </c>
      <c r="BB11" s="40" t="str">
        <f>IF(ISERROR((#REF!-BA11)/#REF!),"",(#REF!-BA11)/#REF!)</f>
        <v/>
      </c>
      <c r="BC11" s="10">
        <v>8.3000000000000007</v>
      </c>
      <c r="BD11" s="10">
        <v>55</v>
      </c>
      <c r="BE11" s="40" t="str">
        <f>IF(ISERROR((BD11-#REF!)/BD11),"",(BD11-#REF!)/BD11)</f>
        <v/>
      </c>
      <c r="BF11" s="9">
        <v>1445</v>
      </c>
      <c r="BG11" s="37" t="str">
        <f t="shared" si="1"/>
        <v/>
      </c>
      <c r="BH11" s="37" t="str">
        <f>IF(ISERROR(#REF!*BF11),"",#REF!*BF11)</f>
        <v/>
      </c>
      <c r="BI11" s="1"/>
      <c r="BJ11" s="7">
        <f>SUM(BF2:BF11)</f>
        <v>18890</v>
      </c>
      <c r="BK11" s="55">
        <f>SUM(BG2:BG11)</f>
        <v>0</v>
      </c>
      <c r="BL11" s="55">
        <f>SUM(BH2:BH11)</f>
        <v>0</v>
      </c>
      <c r="BM11" s="56" t="e">
        <f>(BL11-BK11)/BL11</f>
        <v>#DIV/0!</v>
      </c>
    </row>
    <row r="12" spans="1:65">
      <c r="BB12" s="8"/>
      <c r="BD12" s="6"/>
      <c r="BE12" s="8"/>
      <c r="BF12" s="7"/>
    </row>
  </sheetData>
  <sheetProtection insertRows="0" deleteRows="0" sort="0"/>
  <protectedRanges>
    <protectedRange sqref="AZ2:BB12 BC2:BC11 L12:AT12 BD2:BF12 A2:J254 L2:AU11 L13:BB254 BC13:BC14 BC25:BC254" name="Range1"/>
    <protectedRange sqref="AW2:AY11" name="Range1_1"/>
    <protectedRange sqref="K2:K257" name="Range1_1_1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D2:D11</xm:sqref>
        </x14:dataValidation>
        <x14:dataValidation type="list" allowBlank="1" showInputMessage="1" showErrorMessage="1">
          <x14:formula1>
            <xm:f>#REF!</xm:f>
          </x14:formula1>
          <xm:sqref>X2:X11</xm:sqref>
        </x14:dataValidation>
        <x14:dataValidation type="list" allowBlank="1" showInputMessage="1" showErrorMessage="1">
          <x14:formula1>
            <xm:f>#REF!</xm:f>
          </x14:formula1>
          <xm:sqref>E2:E11</xm:sqref>
        </x14:dataValidation>
        <x14:dataValidation type="list" allowBlank="1" showInputMessage="1" showErrorMessage="1">
          <x14:formula1>
            <xm:f>#REF!</xm:f>
          </x14:formula1>
          <xm:sqref>F2:F11</xm:sqref>
        </x14:dataValidation>
        <x14:dataValidation type="list" allowBlank="1" showInputMessage="1" showErrorMessage="1">
          <x14:formula1>
            <xm:f>#REF!</xm:f>
          </x14:formula1>
          <xm:sqref>R2:R11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2026-03-03T02:34:00Z</dcterms:modified>
</cp:coreProperties>
</file>