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BE58E661-F5B1-4072-98C3-ACE1B94D11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吧v">[13]Sheet1!$EA$2:$EA$3</definedName>
    <definedName name="全涤绒布">#REF!</definedName>
    <definedName name="先说说">[14]Mapping!$D$2:$D$53</definedName>
    <definedName name="正确">[13]Sheet1!$EA$2:$EA$3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5" l="1"/>
  <c r="AW3" i="5" s="1"/>
  <c r="AB3" i="5"/>
  <c r="AC3" i="5" s="1"/>
  <c r="AE3" i="5" s="1"/>
  <c r="AX2" i="5"/>
  <c r="AW2" i="5" s="1"/>
  <c r="AC2" i="5"/>
  <c r="AE2" i="5" s="1"/>
  <c r="AB2" i="5"/>
  <c r="AS3" i="5" l="1"/>
  <c r="AK3" i="5"/>
  <c r="AO3" i="5"/>
  <c r="AM3" i="5"/>
  <c r="AO2" i="5"/>
  <c r="AM2" i="5"/>
  <c r="AS2" i="5"/>
  <c r="AK2" i="5"/>
  <c r="AH2" i="5"/>
  <c r="AI2" i="5" s="1"/>
  <c r="AH3" i="5"/>
  <c r="AI3" i="5" s="1"/>
  <c r="AP2" i="5"/>
  <c r="AP3" i="5"/>
  <c r="AT3" i="5" l="1"/>
  <c r="AU3" i="5" s="1"/>
  <c r="AV3" i="5" s="1"/>
  <c r="AT2" i="5"/>
  <c r="AU2" i="5" s="1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<sst xmlns="http://schemas.openxmlformats.org/spreadsheetml/2006/main" count="77" uniqueCount="66">
  <si>
    <t>Brand</t>
  </si>
  <si>
    <t>Intelligent Design Kids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</si>
  <si>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</si>
  <si>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</si>
  <si>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</si>
  <si>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</si>
  <si>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</si>
  <si>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</si>
  <si>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</si>
  <si>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</si>
  <si>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</si>
  <si>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</si>
  <si>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</si>
  <si>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</si>
  <si>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</si>
  <si>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</si>
  <si>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</si>
  <si>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</si>
  <si>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</si>
  <si>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</si>
  <si>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</si>
  <si>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</si>
  <si>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</si>
  <si>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</si>
  <si>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</si>
  <si>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</si>
  <si>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</si>
  <si>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</si>
  <si>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</si>
  <si>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</si>
  <si>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</si>
  <si>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</si>
  <si>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</si>
  <si>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</si>
  <si>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</si>
  <si>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</si>
  <si>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</si>
  <si>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</si>
  <si>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</si>
  <si>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</si>
  <si>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</si>
  <si>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</si>
  <si>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</si>
  <si>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</si>
  <si>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</si>
  <si>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</si>
  <si>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</si>
  <si>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</si>
  <si>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</si>
  <si>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</si>
  <si>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</si>
  <si>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</si>
  <si>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</si>
  <si>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</si>
  <si>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</si>
  <si>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Game</t>
  </si>
  <si>
    <t>Polyester Applique Comforter Set</t>
  </si>
  <si>
    <t>100% Polyester Comforter</t>
  </si>
  <si>
    <t>Comforter/Shams Face 95gsm MF. ditital panel print w/ plush applique. Back 95gsm solid MF. Filling 200gsm poly
Decpillow: Polye cover with poly filling</t>
  </si>
  <si>
    <t>Polyester Microfiber</t>
  </si>
  <si>
    <r>
      <t>Twin: 
1 Comforter:68"W x 90"L
1 Standard Sham:20"W x 26"L(1)
1 Decpillow: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>14"W x 9.5"L x 1.5"D</t>
    </r>
  </si>
  <si>
    <t>Navy</t>
  </si>
  <si>
    <t>Set</t>
  </si>
  <si>
    <t>Compressed/Knocked Down</t>
  </si>
  <si>
    <t>9404.40.9022</t>
  </si>
  <si>
    <t>Queen: 
1 Comforter:90"W x 90"L
2 Standard Shams:20"W x 26"L(2)
1 Decpillow: 14"W x 9.5"L x 1.5"D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</si>
</sst>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9" formatCode="_(&quot;$&quot;* #,##0.00_);_(&quot;$&quot;* \(#,##0.00\);_(&quot;$&quot;* &quot;-&quot;??_);_(@_)"/>
    <numFmt numFmtId="180" formatCode="[$$-481]#,##0.00_);[Red]\([$$-481]#,##0.00\)"/>
    <numFmt numFmtId="181" formatCode="[$-409]dd/mmm/yy;@"/>
    <numFmt numFmtId="182" formatCode="&quot;$&quot;#,##0.00"/>
    <numFmt numFmtId="184" formatCode="[$¥-478]#,##0.00"/>
    <numFmt numFmtId="185" formatCode="0.0"/>
    <numFmt numFmtId="186" formatCode="0.000"/>
  </numFmts>
  <fonts count="1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charset val="134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9" fontId="9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9" fillId="0" borderId="0"/>
    <xf numFmtId="180" fontId="4" fillId="0" borderId="0"/>
    <xf numFmtId="0" fontId="2" fillId="0" borderId="0"/>
    <xf numFmtId="0" fontId="8" fillId="0" borderId="0">
      <alignment vertical="center"/>
    </xf>
    <xf numFmtId="181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5" fillId="0" borderId="0" xfId="3" applyFont="1" applyAlignment="1">
      <alignment wrapText="1"/>
    </xf>
    <xf numFmtId="0" fontId="9" fillId="0" borderId="0" xfId="3" applyAlignment="1">
      <alignment horizontal="center" wrapText="1"/>
    </xf>
    <xf numFmtId="0" fontId="9" fillId="0" borderId="0" xfId="3" applyAlignment="1">
      <alignment wrapText="1"/>
    </xf>
    <xf numFmtId="184" fontId="9" fillId="0" borderId="0" xfId="3" applyNumberFormat="1" applyAlignment="1">
      <alignment wrapText="1"/>
    </xf>
    <xf numFmtId="2" fontId="9" fillId="0" borderId="0" xfId="3" applyNumberFormat="1" applyAlignment="1">
      <alignment wrapText="1"/>
    </xf>
    <xf numFmtId="182" fontId="9" fillId="0" borderId="0" xfId="3" applyNumberFormat="1" applyAlignment="1">
      <alignment wrapText="1"/>
    </xf>
    <xf numFmtId="185" fontId="9" fillId="0" borderId="0" xfId="3" applyNumberFormat="1" applyAlignment="1">
      <alignment wrapText="1"/>
    </xf>
    <xf numFmtId="1" fontId="9" fillId="0" borderId="0" xfId="3" applyNumberFormat="1" applyAlignment="1">
      <alignment wrapText="1"/>
    </xf>
    <xf numFmtId="186" fontId="9" fillId="0" borderId="0" xfId="3" applyNumberFormat="1" applyAlignment="1">
      <alignment wrapText="1"/>
    </xf>
    <xf numFmtId="10" fontId="9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 wrapText="1"/>
    </xf>
    <xf numFmtId="0" fontId="1" fillId="3" borderId="1" xfId="3" applyFont="1" applyFill="1" applyBorder="1" applyAlignment="1">
      <alignment horizontal="center" wrapText="1"/>
    </xf>
    <xf numFmtId="0" fontId="5" fillId="0" borderId="1" xfId="3" applyFont="1" applyBorder="1" applyAlignment="1">
      <alignment horizontal="center" wrapText="1"/>
    </xf>
    <xf numFmtId="0" fontId="5" fillId="0" borderId="1" xfId="3" applyFont="1" applyBorder="1" applyAlignment="1">
      <alignment wrapText="1"/>
    </xf>
    <xf numFmtId="0" fontId="0" fillId="3" borderId="1" xfId="0" applyFill="1" applyBorder="1" applyAlignment="1">
      <alignment wrapText="1"/>
    </xf>
    <xf numFmtId="184" fontId="1" fillId="5" borderId="1" xfId="3" applyNumberFormat="1" applyFont="1" applyFill="1" applyBorder="1" applyAlignment="1">
      <alignment horizontal="center" wrapText="1"/>
    </xf>
    <xf numFmtId="2" fontId="1" fillId="5" borderId="1" xfId="3" applyNumberFormat="1" applyFont="1" applyFill="1" applyBorder="1" applyAlignment="1">
      <alignment horizontal="center" wrapText="1"/>
    </xf>
    <xf numFmtId="182" fontId="6" fillId="5" borderId="1" xfId="5" applyNumberFormat="1" applyFont="1" applyFill="1" applyBorder="1" applyAlignment="1">
      <alignment wrapText="1"/>
    </xf>
    <xf numFmtId="182" fontId="1" fillId="6" borderId="2" xfId="3" applyNumberFormat="1" applyFont="1" applyFill="1" applyBorder="1" applyAlignment="1">
      <alignment horizontal="center" wrapText="1"/>
    </xf>
    <xf numFmtId="182" fontId="1" fillId="5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5" fontId="1" fillId="0" borderId="1" xfId="3" applyNumberFormat="1" applyFont="1" applyBorder="1" applyAlignment="1">
      <alignment horizontal="center" wrapText="1"/>
    </xf>
    <xf numFmtId="184" fontId="5" fillId="0" borderId="1" xfId="3" applyNumberFormat="1" applyFont="1" applyBorder="1" applyAlignment="1">
      <alignment wrapText="1"/>
    </xf>
    <xf numFmtId="2" fontId="5" fillId="0" borderId="1" xfId="3" applyNumberFormat="1" applyFont="1" applyBorder="1" applyAlignment="1">
      <alignment wrapText="1"/>
    </xf>
    <xf numFmtId="182" fontId="5" fillId="7" borderId="1" xfId="1" applyNumberFormat="1" applyFont="1" applyFill="1" applyBorder="1" applyAlignment="1">
      <alignment wrapText="1"/>
    </xf>
    <xf numFmtId="182" fontId="5" fillId="0" borderId="2" xfId="3" applyNumberFormat="1" applyFont="1" applyBorder="1" applyAlignment="1">
      <alignment wrapText="1"/>
    </xf>
    <xf numFmtId="182" fontId="5" fillId="0" borderId="1" xfId="3" applyNumberFormat="1" applyFont="1" applyBorder="1" applyAlignment="1">
      <alignment wrapText="1"/>
    </xf>
    <xf numFmtId="0" fontId="7" fillId="0" borderId="1" xfId="3" applyFont="1" applyBorder="1" applyAlignment="1">
      <alignment wrapText="1"/>
    </xf>
    <xf numFmtId="185" fontId="5" fillId="0" borderId="1" xfId="3" applyNumberFormat="1" applyFont="1" applyBorder="1" applyAlignment="1">
      <alignment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6" fontId="6" fillId="0" borderId="1" xfId="5" applyNumberFormat="1" applyFont="1" applyBorder="1" applyAlignment="1">
      <alignment wrapText="1"/>
    </xf>
    <xf numFmtId="1" fontId="6" fillId="0" borderId="1" xfId="5" applyNumberFormat="1" applyFont="1" applyBorder="1" applyAlignment="1">
      <alignment wrapText="1"/>
    </xf>
    <xf numFmtId="182" fontId="6" fillId="0" borderId="1" xfId="5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86" fontId="5" fillId="7" borderId="1" xfId="3" applyNumberFormat="1" applyFont="1" applyFill="1" applyBorder="1" applyAlignment="1">
      <alignment wrapText="1"/>
    </xf>
    <xf numFmtId="1" fontId="5" fillId="7" borderId="1" xfId="3" applyNumberFormat="1" applyFont="1" applyFill="1" applyBorder="1" applyAlignment="1">
      <alignment wrapText="1"/>
    </xf>
    <xf numFmtId="182" fontId="5" fillId="7" borderId="1" xfId="3" applyNumberFormat="1" applyFont="1" applyFill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0" fontId="5" fillId="0" borderId="1" xfId="3" applyNumberFormat="1" applyFont="1" applyBorder="1" applyAlignment="1">
      <alignment wrapText="1"/>
    </xf>
    <xf numFmtId="182" fontId="6" fillId="2" borderId="1" xfId="5" applyNumberFormat="1" applyFont="1" applyFill="1" applyBorder="1" applyAlignment="1">
      <alignment wrapText="1"/>
    </xf>
    <xf numFmtId="10" fontId="6" fillId="2" borderId="1" xfId="5" applyNumberFormat="1" applyFont="1" applyFill="1" applyBorder="1" applyAlignment="1">
      <alignment wrapText="1"/>
    </xf>
    <xf numFmtId="10" fontId="5" fillId="7" borderId="1" xfId="8" applyNumberFormat="1" applyFont="1" applyFill="1" applyBorder="1" applyAlignment="1">
      <alignment wrapText="1"/>
    </xf>
    <xf numFmtId="182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1" fontId="7" fillId="0" borderId="1" xfId="3" applyNumberFormat="1" applyFont="1" applyBorder="1" applyAlignment="1">
      <alignment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8000000}"/>
    <cellStyle name="Style 1" xfId="9" xr:uid="{00000000-0005-0000-0000-000039000000}"/>
    <cellStyle name="常规" xfId="0" builtinId="0"/>
    <cellStyle name="样式 1 2" xfId="10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F3EA9273" TargetMode="External"/><Relationship Id="rId1" Type="http://schemas.openxmlformats.org/officeDocument/2006/relationships/externalLinkPath" Target="file:///\\F3EA9273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8DD3B5D" TargetMode="External"/><Relationship Id="rId1" Type="http://schemas.openxmlformats.org/officeDocument/2006/relationships/externalLinkPath" Target="file:///\\88DD3B5D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"/>
  <sheetViews>
    <sheetView tabSelected="1" zoomScale="90" zoomScaleNormal="90" workbookViewId="0">
      <pane xSplit="7" ySplit="1" topLeftCell="H2" activePane="bottomRight" state="frozen"/>
      <selection pane="topRight"/>
      <selection pane="bottomLeft"/>
      <selection pane="bottomRight" activeCell="Q2" sqref="Q2:T3"/>
    </sheetView>
  </sheetViews>
  <sheetFormatPr defaultColWidth="9.140625" defaultRowHeight="15"/>
  <cols>
    <col min="1" max="1" width="10.140625" style="3" customWidth="1"/>
    <col min="2" max="2" width="17" style="4" customWidth="1"/>
    <col min="3" max="3" width="8.42578125" style="4" customWidth="1"/>
    <col min="4" max="4" width="10.42578125" style="4" customWidth="1"/>
    <col min="5" max="5" width="10.85546875" style="4" customWidth="1"/>
    <col min="6" max="6" width="11.140625" style="4" customWidth="1"/>
    <col min="7" max="7" width="9.140625" style="4" customWidth="1"/>
    <col min="8" max="8" width="14" style="4" customWidth="1"/>
    <col min="9" max="9" width="14.42578125" style="4" customWidth="1"/>
    <col min="10" max="10" width="28.140625" style="4" customWidth="1"/>
    <col min="11" max="11" width="13.28515625" style="4" customWidth="1"/>
    <col min="12" max="12" width="23.140625" style="4" customWidth="1"/>
    <col min="13" max="13" width="9" style="4" customWidth="1"/>
    <col min="14" max="14" width="6.7109375" style="4" customWidth="1"/>
    <col min="15" max="16" width="8.7109375" style="4" customWidth="1"/>
    <col min="17" max="17" width="11.140625" style="5" customWidth="1"/>
    <col min="18" max="18" width="9.85546875" style="6" customWidth="1"/>
    <col min="19" max="19" width="12" style="7" customWidth="1"/>
    <col min="20" max="20" width="10.140625" style="7" customWidth="1"/>
    <col min="21" max="21" width="8.140625" style="7" customWidth="1"/>
    <col min="22" max="22" width="9.28515625" style="4" customWidth="1"/>
    <col min="23" max="23" width="10.28515625" style="8" customWidth="1"/>
    <col min="24" max="24" width="12.5703125" style="8" customWidth="1"/>
    <col min="25" max="25" width="10.28515625" style="8" customWidth="1"/>
    <col min="26" max="26" width="12.7109375" style="6" customWidth="1"/>
    <col min="27" max="27" width="9.28515625" style="9" customWidth="1"/>
    <col min="28" max="28" width="13" style="10" customWidth="1"/>
    <col min="29" max="29" width="14.140625" style="9" customWidth="1"/>
    <col min="30" max="30" width="13.85546875" style="4" customWidth="1"/>
    <col min="31" max="31" width="13.7109375" style="7" customWidth="1"/>
    <col min="32" max="32" width="11.85546875" style="4" customWidth="1"/>
    <col min="33" max="33" width="8.42578125" style="11" customWidth="1"/>
    <col min="34" max="34" width="12.42578125" style="7" customWidth="1"/>
    <col min="35" max="35" width="8.85546875" style="7" customWidth="1"/>
    <col min="36" max="36" width="7.85546875" style="11" customWidth="1"/>
    <col min="37" max="37" width="5.85546875" style="7" customWidth="1"/>
    <col min="38" max="38" width="8.42578125" style="11" customWidth="1"/>
    <col min="39" max="39" width="12" style="7" customWidth="1"/>
    <col min="40" max="40" width="11.7109375" style="11" customWidth="1"/>
    <col min="41" max="41" width="10.85546875" style="7" customWidth="1"/>
    <col min="42" max="42" width="10.7109375" style="7" customWidth="1"/>
    <col min="43" max="43" width="9.7109375" style="4" customWidth="1"/>
    <col min="44" max="44" width="9.7109375" style="11" customWidth="1"/>
    <col min="45" max="45" width="10" style="7" customWidth="1"/>
    <col min="46" max="46" width="9.5703125" style="7" customWidth="1"/>
    <col min="47" max="47" width="11.7109375" style="7" customWidth="1"/>
    <col min="48" max="48" width="11.140625" style="11" customWidth="1"/>
    <col min="49" max="49" width="11.28515625" style="7" customWidth="1"/>
    <col min="50" max="50" width="11.7109375" style="7" customWidth="1"/>
    <col min="51" max="51" width="12.7109375" style="7" customWidth="1"/>
    <col min="52" max="52" width="12.140625" style="11" customWidth="1"/>
    <col min="53" max="53" width="12.140625" style="9" customWidth="1"/>
    <col min="54" max="16384" width="9.140625" style="4"/>
  </cols>
  <sheetData>
    <row r="1" spans="1:53" ht="63.4" customHeight="1">
      <c r="A1" s="12" t="s">
        <v>4</v>
      </c>
      <c r="B1" s="12" t="s">
        <v>5</v>
      </c>
      <c r="C1" s="13" t="s">
        <v>6</v>
      </c>
      <c r="D1" s="14" t="s">
        <v>0</v>
      </c>
      <c r="E1" s="14" t="s">
        <v>2</v>
      </c>
      <c r="F1" s="15" t="s">
        <v>7</v>
      </c>
      <c r="G1" s="13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3" t="s">
        <v>15</v>
      </c>
      <c r="O1" s="13" t="s">
        <v>16</v>
      </c>
      <c r="P1" s="16" t="s">
        <v>17</v>
      </c>
      <c r="Q1" s="20" t="s">
        <v>18</v>
      </c>
      <c r="R1" s="21" t="s">
        <v>19</v>
      </c>
      <c r="S1" s="22" t="s">
        <v>20</v>
      </c>
      <c r="T1" s="23" t="s">
        <v>21</v>
      </c>
      <c r="U1" s="24" t="s">
        <v>22</v>
      </c>
      <c r="V1" s="25" t="s">
        <v>23</v>
      </c>
      <c r="W1" s="26" t="s">
        <v>24</v>
      </c>
      <c r="X1" s="26" t="s">
        <v>25</v>
      </c>
      <c r="Y1" s="26" t="s">
        <v>26</v>
      </c>
      <c r="Z1" s="34" t="s">
        <v>27</v>
      </c>
      <c r="AA1" s="35" t="s">
        <v>28</v>
      </c>
      <c r="AB1" s="36" t="s">
        <v>29</v>
      </c>
      <c r="AC1" s="37" t="s">
        <v>30</v>
      </c>
      <c r="AD1" s="12" t="s">
        <v>31</v>
      </c>
      <c r="AE1" s="38" t="s">
        <v>32</v>
      </c>
      <c r="AF1" s="12" t="s">
        <v>33</v>
      </c>
      <c r="AG1" s="43" t="s">
        <v>34</v>
      </c>
      <c r="AH1" s="38" t="s">
        <v>35</v>
      </c>
      <c r="AI1" s="38" t="s">
        <v>36</v>
      </c>
      <c r="AJ1" s="43" t="s">
        <v>37</v>
      </c>
      <c r="AK1" s="38" t="s">
        <v>38</v>
      </c>
      <c r="AL1" s="43" t="s">
        <v>39</v>
      </c>
      <c r="AM1" s="38" t="s">
        <v>40</v>
      </c>
      <c r="AN1" s="43" t="s">
        <v>41</v>
      </c>
      <c r="AO1" s="38" t="s">
        <v>42</v>
      </c>
      <c r="AP1" s="38" t="s">
        <v>43</v>
      </c>
      <c r="AQ1" s="25" t="s">
        <v>44</v>
      </c>
      <c r="AR1" s="43" t="s">
        <v>45</v>
      </c>
      <c r="AS1" s="38" t="s">
        <v>46</v>
      </c>
      <c r="AT1" s="38" t="s">
        <v>47</v>
      </c>
      <c r="AU1" s="45" t="s">
        <v>48</v>
      </c>
      <c r="AV1" s="46" t="s">
        <v>49</v>
      </c>
      <c r="AW1" s="45" t="s">
        <v>50</v>
      </c>
      <c r="AX1" s="45" t="s">
        <v>51</v>
      </c>
      <c r="AY1" s="48" t="s">
        <v>52</v>
      </c>
      <c r="AZ1" s="49" t="s">
        <v>53</v>
      </c>
      <c r="BA1" s="35" t="s">
        <v>54</v>
      </c>
    </row>
    <row r="2" spans="1:53" s="2" customFormat="1" ht="110.1" customHeight="1">
      <c r="A2" s="17">
        <v>1</v>
      </c>
      <c r="B2"/>
      <c r="C2" s="18"/>
      <c r="D2" s="18" t="s">
        <v>1</v>
      </c>
      <c r="E2" s="18"/>
      <c r="F2" s="18" t="s">
        <v>3</v>
      </c>
      <c r="G2" s="18" t="s">
        <v>55</v>
      </c>
      <c r="H2" s="18" t="s">
        <v>56</v>
      </c>
      <c r="I2" s="18" t="s">
        <v>57</v>
      </c>
      <c r="J2" s="18" t="s">
        <v>58</v>
      </c>
      <c r="K2" s="18" t="s">
        <v>59</v>
      </c>
      <c r="L2" s="18" t="s">
        <v>60</v>
      </c>
      <c r="M2" s="18" t="s">
        <v>61</v>
      </c>
      <c r="N2" s="19"/>
      <c r="O2" s="19"/>
      <c r="P2" s="1" t="s">
        <v>62</v>
      </c>
      <c r="Q2" s="27">
        <v>111.3</v>
      </c>
      <c r="R2" s="28">
        <v>7.75</v>
      </c>
      <c r="S2" s="29">
        <v>14.36</v>
      </c>
      <c r="T2" s="30">
        <v>14.36</v>
      </c>
      <c r="U2" s="31"/>
      <c r="V2" s="32" t="s">
        <v>63</v>
      </c>
      <c r="W2" s="33">
        <v>43</v>
      </c>
      <c r="X2" s="33">
        <v>33</v>
      </c>
      <c r="Y2" s="33">
        <v>18</v>
      </c>
      <c r="Z2" s="28">
        <v>2</v>
      </c>
      <c r="AA2" s="39">
        <v>1</v>
      </c>
      <c r="AB2" s="40">
        <f>IF(W2="","",W2*X2*Y2/1000000)</f>
        <v>2.5999999999999999E-2</v>
      </c>
      <c r="AC2" s="41">
        <f>IF(AA2="","",65/AB2*AA2)</f>
        <v>2500</v>
      </c>
      <c r="AD2" s="18">
        <v>3700</v>
      </c>
      <c r="AE2" s="42">
        <f>IF(ISERROR(AD2/AC2),"",AD2/AC2)</f>
        <v>1.48</v>
      </c>
      <c r="AF2" s="18" t="s">
        <v>64</v>
      </c>
      <c r="AG2" s="44">
        <v>0.22800000000000001</v>
      </c>
      <c r="AH2" s="42">
        <f>IF(ISERROR(T2*AG2),"",T2*AG2)</f>
        <v>3.27</v>
      </c>
      <c r="AI2" s="42">
        <f>IF(ISERROR(T2+AE2+AH2),"",T2+AE2+AH2)</f>
        <v>19.11</v>
      </c>
      <c r="AJ2" s="44">
        <v>0.06</v>
      </c>
      <c r="AK2" s="42">
        <f>IF(ISERROR(AW2*AJ2),"",AW2*AJ2)</f>
        <v>2</v>
      </c>
      <c r="AL2" s="44">
        <v>0.1</v>
      </c>
      <c r="AM2" s="42">
        <f>IF(ISERROR(AW2*AL2),"",AW2*AL2)</f>
        <v>3.33</v>
      </c>
      <c r="AN2" s="44">
        <v>0.1</v>
      </c>
      <c r="AO2" s="42">
        <f>IF(ISERROR(AW2*AN2),"",AW2*AN2)</f>
        <v>3.33</v>
      </c>
      <c r="AP2" s="42">
        <f>IF((AX2-AW2)&lt;2.5,2.5-(AX2-AW2),0)</f>
        <v>0.83</v>
      </c>
      <c r="AQ2" s="18"/>
      <c r="AR2" s="44"/>
      <c r="AS2" s="42">
        <f>IF(ISERROR(AW2*AR2),"",AW2*AR2)</f>
        <v>0</v>
      </c>
      <c r="AT2" s="42">
        <f>IF(ISERROR(AK2+AM2+AO2+AP2+AS2),"",AK2+AM2+AO2+AP2+AS2)</f>
        <v>9.49</v>
      </c>
      <c r="AU2" s="42">
        <f>IF(ISERROR(AI2+AT2),"",AI2+AT2)</f>
        <v>28.6</v>
      </c>
      <c r="AV2" s="47">
        <f>IF(ISERROR((AW2-AU2)/AW2),"",(AW2-AU2)/AW2)</f>
        <v>0.1419</v>
      </c>
      <c r="AW2" s="42">
        <f>IF(AX2="","",AX2/1.05)</f>
        <v>33.33</v>
      </c>
      <c r="AX2" s="42">
        <f>IF(ISERROR(AY2*(1-AZ2)),"",AY2*(1-AZ2))</f>
        <v>35</v>
      </c>
      <c r="AY2" s="31">
        <v>69.989999999999995</v>
      </c>
      <c r="AZ2" s="44">
        <v>0.5</v>
      </c>
      <c r="BA2" s="50">
        <v>181</v>
      </c>
    </row>
    <row r="3" spans="1:53" s="2" customFormat="1" ht="110.1" customHeight="1">
      <c r="A3" s="17">
        <v>2</v>
      </c>
      <c r="B3" s="18"/>
      <c r="C3" s="18"/>
      <c r="D3" s="18" t="s">
        <v>1</v>
      </c>
      <c r="E3" s="18"/>
      <c r="F3" s="18" t="s">
        <v>3</v>
      </c>
      <c r="G3" s="18" t="s">
        <v>55</v>
      </c>
      <c r="H3" s="18" t="s">
        <v>56</v>
      </c>
      <c r="I3" s="18" t="s">
        <v>57</v>
      </c>
      <c r="J3" s="18" t="s">
        <v>58</v>
      </c>
      <c r="K3" s="18" t="s">
        <v>59</v>
      </c>
      <c r="L3" s="18" t="s">
        <v>65</v>
      </c>
      <c r="M3" s="18" t="s">
        <v>61</v>
      </c>
      <c r="N3" s="19"/>
      <c r="O3" s="19"/>
      <c r="P3" s="1" t="s">
        <v>62</v>
      </c>
      <c r="Q3" s="27">
        <v>122.6</v>
      </c>
      <c r="R3" s="28">
        <v>7.75</v>
      </c>
      <c r="S3" s="29">
        <v>15.82</v>
      </c>
      <c r="T3" s="30">
        <v>15.82</v>
      </c>
      <c r="U3" s="31"/>
      <c r="V3" s="32" t="s">
        <v>63</v>
      </c>
      <c r="W3" s="33">
        <v>43</v>
      </c>
      <c r="X3" s="33">
        <v>33</v>
      </c>
      <c r="Y3" s="33">
        <v>18</v>
      </c>
      <c r="Z3" s="28">
        <v>2</v>
      </c>
      <c r="AA3" s="39">
        <v>1</v>
      </c>
      <c r="AB3" s="40">
        <f>IF(W3="","",W3*X3*Y3/1000000)</f>
        <v>2.5999999999999999E-2</v>
      </c>
      <c r="AC3" s="41">
        <f>IF(AA3="","",65/AB3*AA3)</f>
        <v>2500</v>
      </c>
      <c r="AD3" s="18">
        <v>3700</v>
      </c>
      <c r="AE3" s="42">
        <f>IF(ISERROR(AD3/AC3),"",AD3/AC3)</f>
        <v>1.48</v>
      </c>
      <c r="AF3" s="18" t="s">
        <v>64</v>
      </c>
      <c r="AG3" s="44">
        <v>0.22800000000000001</v>
      </c>
      <c r="AH3" s="42">
        <f>IF(ISERROR(T3*AG3),"",T3*AG3)</f>
        <v>3.61</v>
      </c>
      <c r="AI3" s="42">
        <f>IF(ISERROR(T3+AE3+AH3),"",T3+AE3+AH3)</f>
        <v>20.91</v>
      </c>
      <c r="AJ3" s="44">
        <v>0.06</v>
      </c>
      <c r="AK3" s="42">
        <f>IF(ISERROR(AW3*AJ3),"",AW3*AJ3)</f>
        <v>2.29</v>
      </c>
      <c r="AL3" s="44">
        <v>0.1</v>
      </c>
      <c r="AM3" s="42">
        <f>IF(ISERROR(AW3*AL3),"",AW3*AL3)</f>
        <v>3.81</v>
      </c>
      <c r="AN3" s="44">
        <v>0.1</v>
      </c>
      <c r="AO3" s="42">
        <f>IF(ISERROR(AW3*AN3),"",AW3*AN3)</f>
        <v>3.81</v>
      </c>
      <c r="AP3" s="42">
        <f>IF((AX3-AW3)&lt;2.5,2.5-(AX3-AW3),0)</f>
        <v>0.6</v>
      </c>
      <c r="AQ3" s="18"/>
      <c r="AR3" s="44"/>
      <c r="AS3" s="42">
        <f>IF(ISERROR(AW3*AR3),"",AW3*AR3)</f>
        <v>0</v>
      </c>
      <c r="AT3" s="42">
        <f>IF(ISERROR(AK3+AM3+AO3+AP3+AS3),"",AK3+AM3+AO3+AP3+AS3)</f>
        <v>10.51</v>
      </c>
      <c r="AU3" s="42">
        <f>IF(ISERROR(AI3+AT3),"",AI3+AT3)</f>
        <v>31.42</v>
      </c>
      <c r="AV3" s="47">
        <f>IF(ISERROR((AW3-AU3)/AW3),"",(AW3-AU3)/AW3)</f>
        <v>0.17530000000000001</v>
      </c>
      <c r="AW3" s="42">
        <f>IF(AX3="","",AX3/1.05)</f>
        <v>38.1</v>
      </c>
      <c r="AX3" s="42">
        <f>IF(ISERROR(AY3*(1-AZ3)),"",AY3*(1-AZ3))</f>
        <v>40</v>
      </c>
      <c r="AY3" s="31">
        <v>79.989999999999995</v>
      </c>
      <c r="AZ3" s="44">
        <v>0.5</v>
      </c>
      <c r="BA3" s="50">
        <v>120</v>
      </c>
    </row>
  </sheetData>
  <sheetProtection insertRows="0" deleteRows="0" sort="0"/>
  <protectedRanges>
    <protectedRange sqref="A3:C3 D3 L2:M2 L3 M3 AH3:BA3 J3 P2:BA2 E3 P3:Q3 S3:AF3 R3 A2:E2 G2:J2 F2 H3 I3 G3 F3 L4:BA207 A4:J207 AG3" name="Range1"/>
    <protectedRange sqref="K2:K3 K4:K205" name="Range1_1"/>
    <protectedRange sqref="N2:O3" name="Range1_2_1"/>
  </protectedRanges>
  <phoneticPr fontId="10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P2:P3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_1" rangeCreator="" othersAccessPermission="edit"/>
  </rangeList>
  <rangeList sheetStid="9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2026-03-17T05:51:59Z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26FE06DE17E94639AD7EF9D9ECB475D7_13</vt:lpwstr>
  </property>
  <property fmtid="{D5CDD505-2E9C-101B-9397-08002B2CF9AE}" pid="3" name="KSOProductBuildVer">
    <vt:lpwstr>1033-12.2.0.23196</vt:lpwstr>
  </property>
</Properties>
</file>