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851DC74-9B47-465A-BC8B-0CDBABA78E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9" i="5" l="1"/>
  <c r="BC9" i="5" s="1"/>
  <c r="AX9" i="5"/>
  <c r="AW9" i="5" s="1"/>
  <c r="AB9" i="5"/>
  <c r="AC9" i="5" s="1"/>
  <c r="AE9" i="5" s="1"/>
  <c r="BC8" i="5"/>
  <c r="BB8" i="5"/>
  <c r="AX8" i="5"/>
  <c r="AW8" i="5"/>
  <c r="AO8" i="5" s="1"/>
  <c r="AS8" i="5"/>
  <c r="AP8" i="5"/>
  <c r="AK8" i="5"/>
  <c r="AB8" i="5"/>
  <c r="AC8" i="5" s="1"/>
  <c r="AE8" i="5" s="1"/>
  <c r="BC7" i="5"/>
  <c r="BB7" i="5"/>
  <c r="AX7" i="5"/>
  <c r="AW7" i="5"/>
  <c r="AS7" i="5"/>
  <c r="AK7" i="5"/>
  <c r="AC7" i="5"/>
  <c r="AE7" i="5" s="1"/>
  <c r="AB7" i="5"/>
  <c r="BC6" i="5"/>
  <c r="BB6" i="5"/>
  <c r="AX6" i="5"/>
  <c r="AW6" i="5"/>
  <c r="AS6" i="5"/>
  <c r="AK6" i="5"/>
  <c r="AC6" i="5"/>
  <c r="AE6" i="5" s="1"/>
  <c r="AB6" i="5"/>
  <c r="BC5" i="5"/>
  <c r="BB5" i="5"/>
  <c r="AX5" i="5"/>
  <c r="AW5" i="5"/>
  <c r="AC5" i="5"/>
  <c r="AE5" i="5" s="1"/>
  <c r="AB5" i="5"/>
  <c r="BC4" i="5"/>
  <c r="BB4" i="5"/>
  <c r="AX4" i="5"/>
  <c r="AW4" i="5"/>
  <c r="AS4" i="5"/>
  <c r="AK4" i="5"/>
  <c r="AC4" i="5"/>
  <c r="AE4" i="5" s="1"/>
  <c r="AB4" i="5"/>
  <c r="BC3" i="5"/>
  <c r="BB3" i="5"/>
  <c r="AX3" i="5"/>
  <c r="AW3" i="5"/>
  <c r="AS3" i="5"/>
  <c r="AK3" i="5"/>
  <c r="AC3" i="5"/>
  <c r="AE3" i="5" s="1"/>
  <c r="AB3" i="5"/>
  <c r="BC2" i="5"/>
  <c r="BB2" i="5"/>
  <c r="AX2" i="5"/>
  <c r="AW2" i="5"/>
  <c r="AK2" i="5"/>
  <c r="AC2" i="5"/>
  <c r="AE2" i="5" s="1"/>
  <c r="AB2" i="5"/>
  <c r="AH4" i="5" l="1"/>
  <c r="AI4" i="5" s="1"/>
  <c r="AH6" i="5"/>
  <c r="AI6" i="5" s="1"/>
  <c r="AU6" i="5" s="1"/>
  <c r="AV6" i="5" s="1"/>
  <c r="AH5" i="5"/>
  <c r="AI5" i="5" s="1"/>
  <c r="AH7" i="5"/>
  <c r="AI7" i="5" s="1"/>
  <c r="AP9" i="5"/>
  <c r="AO9" i="5"/>
  <c r="AM9" i="5"/>
  <c r="AS9" i="5"/>
  <c r="AK9" i="5"/>
  <c r="AH8" i="5"/>
  <c r="AI8" i="5" s="1"/>
  <c r="AH2" i="5"/>
  <c r="AI2" i="5" s="1"/>
  <c r="AH3" i="5"/>
  <c r="AI3" i="5" s="1"/>
  <c r="AT6" i="5"/>
  <c r="AH9" i="5"/>
  <c r="AI9" i="5" s="1"/>
  <c r="AM2" i="5"/>
  <c r="AT2" i="5" s="1"/>
  <c r="AM3" i="5"/>
  <c r="AT3" i="5" s="1"/>
  <c r="AM4" i="5"/>
  <c r="AT4" i="5" s="1"/>
  <c r="AM5" i="5"/>
  <c r="AM6" i="5"/>
  <c r="AM7" i="5"/>
  <c r="AT7" i="5" s="1"/>
  <c r="AM8" i="5"/>
  <c r="AT8" i="5" s="1"/>
  <c r="AK5" i="5"/>
  <c r="AO2" i="5"/>
  <c r="AO3" i="5"/>
  <c r="AO4" i="5"/>
  <c r="AO5" i="5"/>
  <c r="AO6" i="5"/>
  <c r="AO7" i="5"/>
  <c r="AS2" i="5"/>
  <c r="AS5" i="5"/>
  <c r="AP2" i="5"/>
  <c r="AP3" i="5"/>
  <c r="AP4" i="5"/>
  <c r="AP5" i="5"/>
  <c r="AP6" i="5"/>
  <c r="AP7" i="5"/>
  <c r="AU3" i="5" l="1"/>
  <c r="AV3" i="5" s="1"/>
  <c r="AU7" i="5"/>
  <c r="AV7" i="5" s="1"/>
  <c r="AU4" i="5"/>
  <c r="AV4" i="5" s="1"/>
  <c r="AU8" i="5"/>
  <c r="AV8" i="5" s="1"/>
  <c r="AU2" i="5"/>
  <c r="AV2" i="5" s="1"/>
  <c r="AT9" i="5"/>
  <c r="AU9" i="5" s="1"/>
  <c r="AV9" i="5" s="1"/>
  <c r="AT5" i="5"/>
  <c r="AU5" i="5" s="1"/>
  <c r="AV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<sst xmlns="http://schemas.openxmlformats.org/spreadsheetml/2006/main" count="151" uniqueCount="71">
  <si>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</si>
  <si>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</si>
  <si>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</si>
  <si>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</si>
  <si>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</si>
  <si>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</si>
  <si>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</si>
  <si>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</si>
  <si>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</si>
  <si>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</si>
  <si>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</si>
  <si>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</si>
  <si>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</si>
  <si>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</si>
  <si>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</si>
  <si>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</si>
  <si>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</si>
  <si>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</si>
  <si>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</si>
  <si>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</si>
  <si>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</si>
  <si>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</si>
  <si>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</si>
  <si>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</si>
  <si>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</si>
  <si>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</si>
  <si>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</si>
  <si>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</si>
  <si>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</si>
  <si>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</si>
  <si>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</si>
  <si>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</si>
  <si>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</si>
  <si>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</si>
  <si>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</si>
  <si>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</si>
  <si>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</si>
  <si>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</si>
  <si>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</si>
  <si>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</si>
  <si>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</si>
  <si>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</si>
  <si>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</si>
  <si>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</si>
  <si>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</si>
  <si>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</si>
  <si>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</si>
  <si>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</si>
  <si>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</si>
  <si>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</si>
  <si>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</si>
  <si>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</si>
  <si>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</si>
  <si>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</si>
  <si>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</si>
  <si>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</si>
  <si>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</si>
  <si>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Lara</t>
  </si>
  <si>
    <t>Polyester Print Comforter Set</t>
  </si>
  <si>
    <t>100% Polyester Comforter</t>
  </si>
  <si>
    <t>Comforter/Shams: Face&amp;Reverse：85gsm digital printed MF, with 2 layer ruffle
Filling: 200gsm poly fill
Decpillow: Poly cover with poly filling.</t>
  </si>
  <si>
    <t>Polyester Microfiber</t>
  </si>
  <si>
    <t>Twin/Twin XL: 
1 Comforter:68"W x 90"L
1 Standard Sham:20"W x 26"L(1)
1 Decpillow: 16"W x 16"L</t>
  </si>
  <si>
    <t>Pink</t>
  </si>
  <si>
    <t>Set</t>
  </si>
  <si>
    <t>Compressed/Knocked Down</t>
  </si>
  <si>
    <t>9404.40.9022</t>
  </si>
  <si>
    <t>Queen: 
1 Comforter:90"W x 90"L
2 Standard Shams:20"W x 26"L(2)
1 Decpillow: 16"W x 16"L</t>
  </si>
  <si>
    <t>Blue</t>
  </si>
  <si>
    <t>Jesse</t>
  </si>
  <si>
    <t>Comforter/Shams: Face&amp;Reverse：85gsm digital printed MF
Filling: 200gsm poly fill
Decpillow: Poly microfiber cover with poly fill.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</si>
</sst>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9" formatCode="_(&quot;$&quot;* #,##0.00_);_(&quot;$&quot;* \(#,##0.00\);_(&quot;$&quot;* &quot;-&quot;??_);_(@_)"/>
    <numFmt numFmtId="180" formatCode="[$$-481]#,##0.00_);[Red]\([$$-481]#,##0.00\)"/>
    <numFmt numFmtId="181" formatCode="[$-409]dd/mmm/yy;@"/>
    <numFmt numFmtId="182" formatCode="&quot;$&quot;#,##0.00"/>
    <numFmt numFmtId="184" formatCode="[$¥-478]#,##0.00"/>
    <numFmt numFmtId="185" formatCode="0.0"/>
    <numFmt numFmtId="186" formatCode="0.00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charset val="134"/>
    </font>
    <font>
      <sz val="11"/>
      <color theme="1"/>
      <name val="等线"/>
      <family val="2"/>
      <scheme val="minor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9" fontId="9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9" fillId="0" borderId="0"/>
    <xf numFmtId="180" fontId="4" fillId="0" borderId="0"/>
    <xf numFmtId="0" fontId="2" fillId="0" borderId="0"/>
    <xf numFmtId="0" fontId="5" fillId="0" borderId="0">
      <alignment vertical="center"/>
    </xf>
    <xf numFmtId="181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1" xfId="0" applyBorder="1" applyAlignment="1">
      <alignment wrapText="1"/>
    </xf>
    <xf numFmtId="0" fontId="6" fillId="0" borderId="0" xfId="3" applyFont="1" applyAlignment="1">
      <alignment wrapText="1"/>
    </xf>
    <xf numFmtId="0" fontId="9" fillId="0" borderId="0" xfId="3" applyAlignment="1">
      <alignment horizontal="center" wrapText="1"/>
    </xf>
    <xf numFmtId="0" fontId="9" fillId="0" borderId="0" xfId="3" applyAlignment="1">
      <alignment wrapText="1"/>
    </xf>
    <xf numFmtId="184" fontId="9" fillId="0" borderId="0" xfId="3" applyNumberFormat="1" applyAlignment="1">
      <alignment wrapText="1"/>
    </xf>
    <xf numFmtId="2" fontId="9" fillId="0" borderId="0" xfId="3" applyNumberFormat="1" applyAlignment="1">
      <alignment wrapText="1"/>
    </xf>
    <xf numFmtId="182" fontId="9" fillId="0" borderId="0" xfId="3" applyNumberFormat="1" applyAlignment="1">
      <alignment wrapText="1"/>
    </xf>
    <xf numFmtId="185" fontId="9" fillId="0" borderId="0" xfId="3" applyNumberFormat="1" applyAlignment="1">
      <alignment wrapText="1"/>
    </xf>
    <xf numFmtId="1" fontId="9" fillId="0" borderId="0" xfId="3" applyNumberFormat="1" applyAlignment="1">
      <alignment wrapText="1"/>
    </xf>
    <xf numFmtId="186" fontId="9" fillId="0" borderId="0" xfId="3" applyNumberFormat="1" applyAlignment="1">
      <alignment wrapText="1"/>
    </xf>
    <xf numFmtId="10" fontId="9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184" fontId="1" fillId="3" borderId="1" xfId="3" applyNumberFormat="1" applyFont="1" applyFill="1" applyBorder="1" applyAlignment="1">
      <alignment horizontal="center" wrapText="1"/>
    </xf>
    <xf numFmtId="2" fontId="1" fillId="3" borderId="1" xfId="3" applyNumberFormat="1" applyFont="1" applyFill="1" applyBorder="1" applyAlignment="1">
      <alignment horizontal="center" wrapText="1"/>
    </xf>
    <xf numFmtId="182" fontId="7" fillId="3" borderId="1" xfId="5" applyNumberFormat="1" applyFont="1" applyFill="1" applyBorder="1" applyAlignment="1">
      <alignment wrapText="1"/>
    </xf>
    <xf numFmtId="182" fontId="1" fillId="6" borderId="2" xfId="3" applyNumberFormat="1" applyFont="1" applyFill="1" applyBorder="1" applyAlignment="1">
      <alignment horizontal="center" wrapText="1"/>
    </xf>
    <xf numFmtId="182" fontId="1" fillId="3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5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6" fontId="7" fillId="0" borderId="1" xfId="5" applyNumberFormat="1" applyFont="1" applyBorder="1" applyAlignment="1">
      <alignment wrapText="1"/>
    </xf>
    <xf numFmtId="1" fontId="7" fillId="0" borderId="1" xfId="5" applyNumberFormat="1" applyFont="1" applyBorder="1" applyAlignment="1">
      <alignment wrapText="1"/>
    </xf>
    <xf numFmtId="182" fontId="7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82" fontId="7" fillId="2" borderId="1" xfId="5" applyNumberFormat="1" applyFont="1" applyFill="1" applyBorder="1" applyAlignment="1">
      <alignment wrapText="1"/>
    </xf>
    <xf numFmtId="10" fontId="7" fillId="2" borderId="1" xfId="5" applyNumberFormat="1" applyFont="1" applyFill="1" applyBorder="1" applyAlignment="1">
      <alignment wrapText="1"/>
    </xf>
    <xf numFmtId="182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horizontal="center" wrapText="1"/>
    </xf>
    <xf numFmtId="0" fontId="6" fillId="0" borderId="1" xfId="3" applyFont="1" applyBorder="1" applyAlignment="1">
      <alignment wrapText="1"/>
    </xf>
    <xf numFmtId="0" fontId="0" fillId="5" borderId="1" xfId="0" applyFill="1" applyBorder="1" applyAlignment="1">
      <alignment wrapText="1"/>
    </xf>
    <xf numFmtId="184" fontId="6" fillId="0" borderId="1" xfId="3" applyNumberFormat="1" applyFont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182" fontId="6" fillId="7" borderId="1" xfId="1" applyNumberFormat="1" applyFont="1" applyFill="1" applyBorder="1" applyAlignment="1">
      <alignment wrapText="1"/>
    </xf>
    <xf numFmtId="182" fontId="6" fillId="0" borderId="2" xfId="3" applyNumberFormat="1" applyFont="1" applyBorder="1" applyAlignment="1">
      <alignment wrapText="1"/>
    </xf>
    <xf numFmtId="182" fontId="6" fillId="0" borderId="1" xfId="3" applyNumberFormat="1" applyFont="1" applyBorder="1" applyAlignment="1">
      <alignment wrapText="1"/>
    </xf>
    <xf numFmtId="0" fontId="8" fillId="0" borderId="1" xfId="3" applyFont="1" applyBorder="1" applyAlignment="1">
      <alignment wrapText="1"/>
    </xf>
    <xf numFmtId="185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86" fontId="6" fillId="7" borderId="1" xfId="3" applyNumberFormat="1" applyFont="1" applyFill="1" applyBorder="1" applyAlignment="1">
      <alignment wrapText="1"/>
    </xf>
    <xf numFmtId="1" fontId="6" fillId="7" borderId="1" xfId="3" applyNumberFormat="1" applyFont="1" applyFill="1" applyBorder="1" applyAlignment="1">
      <alignment wrapText="1"/>
    </xf>
    <xf numFmtId="182" fontId="6" fillId="7" borderId="1" xfId="3" applyNumberFormat="1" applyFont="1" applyFill="1" applyBorder="1" applyAlignment="1">
      <alignment wrapText="1"/>
    </xf>
    <xf numFmtId="10" fontId="6" fillId="0" borderId="1" xfId="3" applyNumberFormat="1" applyFont="1" applyBorder="1" applyAlignment="1">
      <alignment wrapText="1"/>
    </xf>
    <xf numFmtId="10" fontId="6" fillId="7" borderId="1" xfId="8" applyNumberFormat="1" applyFont="1" applyFill="1" applyBorder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8000000}"/>
    <cellStyle name="Style 1" xfId="9" xr:uid="{00000000-0005-0000-0000-000039000000}"/>
    <cellStyle name="常规" xfId="0" builtinId="0"/>
    <cellStyle name="样式 1 2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F3EA9273" TargetMode="External"/><Relationship Id="rId1" Type="http://schemas.openxmlformats.org/officeDocument/2006/relationships/externalLinkPath" Target="file:///\\F3EA9273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8DD3B5D" TargetMode="External"/><Relationship Id="rId1" Type="http://schemas.openxmlformats.org/officeDocument/2006/relationships/externalLinkPath" Target="file:///\\88DD3B5D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9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Q2" sqref="Q2:T9"/>
    </sheetView>
  </sheetViews>
  <sheetFormatPr defaultColWidth="9.140625" defaultRowHeight="15"/>
  <cols>
    <col min="1" max="1" width="10.140625" style="3" customWidth="1"/>
    <col min="2" max="2" width="17" style="4" customWidth="1"/>
    <col min="3" max="3" width="8.42578125" style="4" customWidth="1"/>
    <col min="4" max="4" width="10.42578125" style="4" customWidth="1"/>
    <col min="5" max="5" width="10.85546875" style="4" customWidth="1"/>
    <col min="6" max="6" width="11.140625" style="4" customWidth="1"/>
    <col min="7" max="7" width="9.140625" style="4" customWidth="1"/>
    <col min="8" max="8" width="14" style="4" customWidth="1"/>
    <col min="9" max="9" width="14.42578125" style="4" customWidth="1"/>
    <col min="10" max="10" width="28.140625" style="4" customWidth="1"/>
    <col min="11" max="11" width="13.28515625" style="4" customWidth="1"/>
    <col min="12" max="12" width="23.140625" style="4" customWidth="1"/>
    <col min="13" max="13" width="9" style="4" customWidth="1"/>
    <col min="14" max="14" width="6.7109375" style="4" customWidth="1"/>
    <col min="15" max="16" width="8.7109375" style="4" customWidth="1"/>
    <col min="17" max="17" width="11.140625" style="5" customWidth="1"/>
    <col min="18" max="18" width="9.85546875" style="6" customWidth="1"/>
    <col min="19" max="19" width="12" style="7" customWidth="1"/>
    <col min="20" max="20" width="10.140625" style="7" customWidth="1"/>
    <col min="21" max="21" width="8.140625" style="7" customWidth="1"/>
    <col min="22" max="22" width="9.28515625" style="4" customWidth="1"/>
    <col min="23" max="23" width="10.28515625" style="8" customWidth="1"/>
    <col min="24" max="24" width="12.5703125" style="8" customWidth="1"/>
    <col min="25" max="25" width="10.28515625" style="8" customWidth="1"/>
    <col min="26" max="26" width="12.7109375" style="6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4" customWidth="1"/>
    <col min="31" max="31" width="13.7109375" style="7" customWidth="1"/>
    <col min="32" max="32" width="11.85546875" style="4" customWidth="1"/>
    <col min="33" max="33" width="8.42578125" style="11" customWidth="1"/>
    <col min="34" max="34" width="12.42578125" style="7" customWidth="1"/>
    <col min="35" max="35" width="8.85546875" style="7" customWidth="1"/>
    <col min="36" max="36" width="7.85546875" style="11" customWidth="1"/>
    <col min="37" max="37" width="5.85546875" style="7" customWidth="1"/>
    <col min="38" max="38" width="8.42578125" style="11" customWidth="1"/>
    <col min="39" max="39" width="12" style="7" customWidth="1"/>
    <col min="40" max="40" width="11.7109375" style="11" customWidth="1"/>
    <col min="41" max="41" width="10.85546875" style="7" customWidth="1"/>
    <col min="42" max="42" width="10.7109375" style="7" customWidth="1"/>
    <col min="43" max="43" width="9.7109375" style="4" customWidth="1"/>
    <col min="44" max="44" width="9.7109375" style="11" customWidth="1"/>
    <col min="45" max="45" width="10" style="7" customWidth="1"/>
    <col min="46" max="46" width="9.5703125" style="7" customWidth="1"/>
    <col min="47" max="47" width="11.7109375" style="7" customWidth="1"/>
    <col min="48" max="48" width="11.140625" style="11" customWidth="1"/>
    <col min="49" max="49" width="11.28515625" style="7" customWidth="1"/>
    <col min="50" max="50" width="11.7109375" style="7" customWidth="1"/>
    <col min="51" max="51" width="12.7109375" style="7" customWidth="1"/>
    <col min="52" max="52" width="12.140625" style="11" customWidth="1"/>
    <col min="53" max="53" width="12.140625" style="9" customWidth="1"/>
    <col min="54" max="54" width="9.140625" style="4" customWidth="1"/>
    <col min="55" max="16384" width="9.140625" style="4"/>
  </cols>
  <sheetData>
    <row r="1" spans="1:55" ht="63.4" customHeight="1">
      <c r="A1" s="12" t="s">
        <v>4</v>
      </c>
      <c r="B1" s="12" t="s">
        <v>5</v>
      </c>
      <c r="C1" s="13" t="s">
        <v>6</v>
      </c>
      <c r="D1" s="14" t="s">
        <v>0</v>
      </c>
      <c r="E1" s="14" t="s">
        <v>2</v>
      </c>
      <c r="F1" s="15" t="s">
        <v>7</v>
      </c>
      <c r="G1" s="13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3" t="s">
        <v>15</v>
      </c>
      <c r="O1" s="13" t="s">
        <v>16</v>
      </c>
      <c r="P1" s="16" t="s">
        <v>17</v>
      </c>
      <c r="Q1" s="17" t="s">
        <v>18</v>
      </c>
      <c r="R1" s="18" t="s">
        <v>19</v>
      </c>
      <c r="S1" s="19" t="s">
        <v>20</v>
      </c>
      <c r="T1" s="20" t="s">
        <v>21</v>
      </c>
      <c r="U1" s="21" t="s">
        <v>22</v>
      </c>
      <c r="V1" s="22" t="s">
        <v>23</v>
      </c>
      <c r="W1" s="23" t="s">
        <v>24</v>
      </c>
      <c r="X1" s="23" t="s">
        <v>25</v>
      </c>
      <c r="Y1" s="23" t="s">
        <v>26</v>
      </c>
      <c r="Z1" s="24" t="s">
        <v>27</v>
      </c>
      <c r="AA1" s="25" t="s">
        <v>28</v>
      </c>
      <c r="AB1" s="26" t="s">
        <v>29</v>
      </c>
      <c r="AC1" s="27" t="s">
        <v>30</v>
      </c>
      <c r="AD1" s="12" t="s">
        <v>31</v>
      </c>
      <c r="AE1" s="28" t="s">
        <v>32</v>
      </c>
      <c r="AF1" s="12" t="s">
        <v>33</v>
      </c>
      <c r="AG1" s="29" t="s">
        <v>34</v>
      </c>
      <c r="AH1" s="28" t="s">
        <v>35</v>
      </c>
      <c r="AI1" s="28" t="s">
        <v>36</v>
      </c>
      <c r="AJ1" s="29" t="s">
        <v>37</v>
      </c>
      <c r="AK1" s="28" t="s">
        <v>38</v>
      </c>
      <c r="AL1" s="29" t="s">
        <v>39</v>
      </c>
      <c r="AM1" s="28" t="s">
        <v>40</v>
      </c>
      <c r="AN1" s="29" t="s">
        <v>41</v>
      </c>
      <c r="AO1" s="28" t="s">
        <v>42</v>
      </c>
      <c r="AP1" s="28" t="s">
        <v>43</v>
      </c>
      <c r="AQ1" s="22" t="s">
        <v>44</v>
      </c>
      <c r="AR1" s="29" t="s">
        <v>45</v>
      </c>
      <c r="AS1" s="28" t="s">
        <v>46</v>
      </c>
      <c r="AT1" s="28" t="s">
        <v>47</v>
      </c>
      <c r="AU1" s="30" t="s">
        <v>48</v>
      </c>
      <c r="AV1" s="31" t="s">
        <v>49</v>
      </c>
      <c r="AW1" s="30" t="s">
        <v>50</v>
      </c>
      <c r="AX1" s="30" t="s">
        <v>51</v>
      </c>
      <c r="AY1" s="32" t="s">
        <v>52</v>
      </c>
      <c r="AZ1" s="33" t="s">
        <v>53</v>
      </c>
      <c r="BA1" s="25" t="s">
        <v>54</v>
      </c>
      <c r="BB1" s="4" t="s">
        <v>55</v>
      </c>
      <c r="BC1" s="4" t="s">
        <v>56</v>
      </c>
    </row>
    <row r="2" spans="1:55" s="2" customFormat="1" ht="89.1" customHeight="1">
      <c r="A2" s="34">
        <v>1</v>
      </c>
      <c r="B2" s="35"/>
      <c r="C2" s="35"/>
      <c r="D2" s="35" t="s">
        <v>1</v>
      </c>
      <c r="E2" s="35"/>
      <c r="F2" s="35" t="s">
        <v>3</v>
      </c>
      <c r="G2" s="35" t="s">
        <v>57</v>
      </c>
      <c r="H2" s="35" t="s">
        <v>58</v>
      </c>
      <c r="I2" s="35" t="s">
        <v>59</v>
      </c>
      <c r="J2" s="35" t="s">
        <v>60</v>
      </c>
      <c r="K2" s="35" t="s">
        <v>61</v>
      </c>
      <c r="L2" s="35" t="s">
        <v>62</v>
      </c>
      <c r="M2" s="35" t="s">
        <v>63</v>
      </c>
      <c r="N2" s="36"/>
      <c r="O2" s="36"/>
      <c r="P2" s="1" t="s">
        <v>64</v>
      </c>
      <c r="Q2" s="37">
        <v>76.5</v>
      </c>
      <c r="R2" s="38">
        <v>7.75</v>
      </c>
      <c r="S2" s="39">
        <v>9.8699999999999992</v>
      </c>
      <c r="T2" s="40">
        <v>9.8699999999999992</v>
      </c>
      <c r="U2" s="41"/>
      <c r="V2" s="42" t="s">
        <v>65</v>
      </c>
      <c r="W2" s="43">
        <v>43</v>
      </c>
      <c r="X2" s="43">
        <v>33</v>
      </c>
      <c r="Y2" s="43">
        <v>18</v>
      </c>
      <c r="Z2" s="38">
        <v>2</v>
      </c>
      <c r="AA2" s="44">
        <v>1</v>
      </c>
      <c r="AB2" s="45">
        <f t="shared" ref="AB2:AB9" si="0">IF(W2="","",W2*X2*Y2/1000000)</f>
        <v>2.5999999999999999E-2</v>
      </c>
      <c r="AC2" s="46">
        <f t="shared" ref="AC2:AC9" si="1">IF(AA2="","",65/AB2*AA2)</f>
        <v>2500</v>
      </c>
      <c r="AD2" s="35">
        <v>3700</v>
      </c>
      <c r="AE2" s="47">
        <f t="shared" ref="AE2:AE9" si="2">IF(ISERROR(AD2/AC2),"",AD2/AC2)</f>
        <v>1.48</v>
      </c>
      <c r="AF2" s="35" t="s">
        <v>66</v>
      </c>
      <c r="AG2" s="48">
        <v>0.22800000000000001</v>
      </c>
      <c r="AH2" s="47">
        <f t="shared" ref="AH2:AH9" si="3">IF(ISERROR(T2*AG2),"",T2*AG2)</f>
        <v>2.25</v>
      </c>
      <c r="AI2" s="47">
        <f t="shared" ref="AI2:AI9" si="4">IF(ISERROR(T2+AE2+AH2),"",T2+AE2+AH2)</f>
        <v>13.6</v>
      </c>
      <c r="AJ2" s="48">
        <v>0.06</v>
      </c>
      <c r="AK2" s="47">
        <f t="shared" ref="AK2:AK9" si="5">IF(ISERROR(AW2*AJ2),"",AW2*AJ2)</f>
        <v>1.57</v>
      </c>
      <c r="AL2" s="48">
        <v>0.1</v>
      </c>
      <c r="AM2" s="47">
        <f t="shared" ref="AM2:AM9" si="6">IF(ISERROR(AW2*AL2),"",AW2*AL2)</f>
        <v>2.62</v>
      </c>
      <c r="AN2" s="48">
        <v>0.1</v>
      </c>
      <c r="AO2" s="47">
        <f t="shared" ref="AO2:AO9" si="7">IF(ISERROR(AW2*AN2),"",AW2*AN2)</f>
        <v>2.62</v>
      </c>
      <c r="AP2" s="47">
        <f t="shared" ref="AP2:AP9" si="8">IF((AX2-AW2)&lt;2.5,2.5-(AX2-AW2),0)</f>
        <v>1.19</v>
      </c>
      <c r="AQ2" s="35"/>
      <c r="AR2" s="48"/>
      <c r="AS2" s="47">
        <f t="shared" ref="AS2:AS9" si="9">IF(ISERROR(AW2*AR2),"",AW2*AR2)</f>
        <v>0</v>
      </c>
      <c r="AT2" s="47">
        <f t="shared" ref="AT2:AT9" si="10">IF(ISERROR(AK2+AM2+AO2+AP2+AS2),"",AK2+AM2+AO2+AP2+AS2)</f>
        <v>8</v>
      </c>
      <c r="AU2" s="47">
        <f t="shared" ref="AU2:AU9" si="11">IF(ISERROR(AI2+AT2),"",AI2+AT2)</f>
        <v>21.6</v>
      </c>
      <c r="AV2" s="49">
        <f t="shared" ref="AV2:AV9" si="12">IF(ISERROR((AW2-AU2)/AW2),"",(AW2-AU2)/AW2)</f>
        <v>0.17530000000000001</v>
      </c>
      <c r="AW2" s="47">
        <f t="shared" ref="AW2:AW9" si="13">IF(AX2="","",AX2/1.05)</f>
        <v>26.19</v>
      </c>
      <c r="AX2" s="47">
        <f t="shared" ref="AX2:AX9" si="14">IF(ISERROR(AY2*(1-AZ2)),"",AY2*(1-AZ2))</f>
        <v>27.5</v>
      </c>
      <c r="AY2" s="41">
        <v>54.99</v>
      </c>
      <c r="AZ2" s="48">
        <v>0.5</v>
      </c>
      <c r="BA2" s="44">
        <v>320</v>
      </c>
      <c r="BB2" s="2">
        <f t="shared" ref="BB2:BB9" si="15">BA2/2</f>
        <v>160</v>
      </c>
      <c r="BC2" s="2">
        <f t="shared" ref="BC2:BC9" si="16">BA2-BB2</f>
        <v>160</v>
      </c>
    </row>
    <row r="3" spans="1:55" s="2" customFormat="1" ht="89.1" customHeight="1">
      <c r="A3" s="34">
        <v>2</v>
      </c>
      <c r="B3"/>
      <c r="C3" s="35"/>
      <c r="D3" s="35" t="s">
        <v>1</v>
      </c>
      <c r="E3" s="35"/>
      <c r="F3" s="35" t="s">
        <v>3</v>
      </c>
      <c r="G3" s="35" t="s">
        <v>57</v>
      </c>
      <c r="H3" s="35" t="s">
        <v>58</v>
      </c>
      <c r="I3" s="35" t="s">
        <v>59</v>
      </c>
      <c r="J3" s="35" t="s">
        <v>60</v>
      </c>
      <c r="K3" s="35" t="s">
        <v>61</v>
      </c>
      <c r="L3" s="35" t="s">
        <v>67</v>
      </c>
      <c r="M3" s="35" t="s">
        <v>63</v>
      </c>
      <c r="N3" s="36"/>
      <c r="O3" s="36"/>
      <c r="P3" s="1" t="s">
        <v>64</v>
      </c>
      <c r="Q3" s="37">
        <v>96.4</v>
      </c>
      <c r="R3" s="38">
        <v>7.75</v>
      </c>
      <c r="S3" s="39">
        <v>12.44</v>
      </c>
      <c r="T3" s="40">
        <v>12.44</v>
      </c>
      <c r="U3" s="41"/>
      <c r="V3" s="42" t="s">
        <v>65</v>
      </c>
      <c r="W3" s="43">
        <v>43</v>
      </c>
      <c r="X3" s="43">
        <v>33</v>
      </c>
      <c r="Y3" s="43">
        <v>18</v>
      </c>
      <c r="Z3" s="38">
        <v>2</v>
      </c>
      <c r="AA3" s="44">
        <v>1</v>
      </c>
      <c r="AB3" s="45">
        <f t="shared" si="0"/>
        <v>2.5999999999999999E-2</v>
      </c>
      <c r="AC3" s="46">
        <f t="shared" si="1"/>
        <v>2500</v>
      </c>
      <c r="AD3" s="35">
        <v>3700</v>
      </c>
      <c r="AE3" s="47">
        <f t="shared" si="2"/>
        <v>1.48</v>
      </c>
      <c r="AF3" s="35" t="s">
        <v>66</v>
      </c>
      <c r="AG3" s="48">
        <v>0.22800000000000001</v>
      </c>
      <c r="AH3" s="47">
        <f t="shared" si="3"/>
        <v>2.84</v>
      </c>
      <c r="AI3" s="47">
        <f t="shared" si="4"/>
        <v>16.760000000000002</v>
      </c>
      <c r="AJ3" s="48">
        <v>0.06</v>
      </c>
      <c r="AK3" s="47">
        <f t="shared" si="5"/>
        <v>1.86</v>
      </c>
      <c r="AL3" s="48">
        <v>0.1</v>
      </c>
      <c r="AM3" s="47">
        <f t="shared" si="6"/>
        <v>3.1</v>
      </c>
      <c r="AN3" s="48">
        <v>0.1</v>
      </c>
      <c r="AO3" s="47">
        <f t="shared" si="7"/>
        <v>3.1</v>
      </c>
      <c r="AP3" s="47">
        <f t="shared" si="8"/>
        <v>0.95</v>
      </c>
      <c r="AQ3" s="35"/>
      <c r="AR3" s="48"/>
      <c r="AS3" s="47">
        <f t="shared" si="9"/>
        <v>0</v>
      </c>
      <c r="AT3" s="47">
        <f t="shared" si="10"/>
        <v>9.01</v>
      </c>
      <c r="AU3" s="47">
        <f t="shared" si="11"/>
        <v>25.77</v>
      </c>
      <c r="AV3" s="49">
        <f t="shared" si="12"/>
        <v>0.16739999999999999</v>
      </c>
      <c r="AW3" s="47">
        <f t="shared" si="13"/>
        <v>30.95</v>
      </c>
      <c r="AX3" s="47">
        <f t="shared" si="14"/>
        <v>32.5</v>
      </c>
      <c r="AY3" s="41">
        <v>64.989999999999995</v>
      </c>
      <c r="AZ3" s="48">
        <v>0.5</v>
      </c>
      <c r="BA3" s="44">
        <v>480</v>
      </c>
      <c r="BB3" s="2">
        <f t="shared" si="15"/>
        <v>240</v>
      </c>
      <c r="BC3" s="2">
        <f t="shared" si="16"/>
        <v>240</v>
      </c>
    </row>
    <row r="4" spans="1:55" s="2" customFormat="1" ht="84" customHeight="1">
      <c r="A4" s="34">
        <v>3</v>
      </c>
      <c r="B4" s="35"/>
      <c r="C4" s="35"/>
      <c r="D4" s="35" t="s">
        <v>1</v>
      </c>
      <c r="E4" s="35"/>
      <c r="F4" s="35" t="s">
        <v>3</v>
      </c>
      <c r="G4" s="35" t="s">
        <v>57</v>
      </c>
      <c r="H4" s="35" t="s">
        <v>58</v>
      </c>
      <c r="I4" s="35" t="s">
        <v>59</v>
      </c>
      <c r="J4" s="35" t="s">
        <v>60</v>
      </c>
      <c r="K4" s="35" t="s">
        <v>61</v>
      </c>
      <c r="L4" s="35" t="s">
        <v>62</v>
      </c>
      <c r="M4" s="35" t="s">
        <v>68</v>
      </c>
      <c r="N4" s="36"/>
      <c r="O4" s="36"/>
      <c r="P4" s="1" t="s">
        <v>64</v>
      </c>
      <c r="Q4" s="37">
        <v>76.5</v>
      </c>
      <c r="R4" s="38">
        <v>7.75</v>
      </c>
      <c r="S4" s="39">
        <v>9.8699999999999992</v>
      </c>
      <c r="T4" s="40">
        <v>9.8699999999999992</v>
      </c>
      <c r="U4" s="41"/>
      <c r="V4" s="42" t="s">
        <v>65</v>
      </c>
      <c r="W4" s="43">
        <v>43</v>
      </c>
      <c r="X4" s="43">
        <v>33</v>
      </c>
      <c r="Y4" s="43">
        <v>18</v>
      </c>
      <c r="Z4" s="38">
        <v>2</v>
      </c>
      <c r="AA4" s="44">
        <v>1</v>
      </c>
      <c r="AB4" s="45">
        <f t="shared" si="0"/>
        <v>2.5999999999999999E-2</v>
      </c>
      <c r="AC4" s="46">
        <f t="shared" si="1"/>
        <v>2500</v>
      </c>
      <c r="AD4" s="35">
        <v>3700</v>
      </c>
      <c r="AE4" s="47">
        <f t="shared" si="2"/>
        <v>1.48</v>
      </c>
      <c r="AF4" s="35" t="s">
        <v>66</v>
      </c>
      <c r="AG4" s="48">
        <v>0.22800000000000001</v>
      </c>
      <c r="AH4" s="47">
        <f t="shared" si="3"/>
        <v>2.25</v>
      </c>
      <c r="AI4" s="47">
        <f t="shared" si="4"/>
        <v>13.6</v>
      </c>
      <c r="AJ4" s="48">
        <v>0.06</v>
      </c>
      <c r="AK4" s="47">
        <f t="shared" si="5"/>
        <v>1.57</v>
      </c>
      <c r="AL4" s="48">
        <v>0.1</v>
      </c>
      <c r="AM4" s="47">
        <f t="shared" si="6"/>
        <v>2.62</v>
      </c>
      <c r="AN4" s="48">
        <v>0.1</v>
      </c>
      <c r="AO4" s="47">
        <f t="shared" si="7"/>
        <v>2.62</v>
      </c>
      <c r="AP4" s="47">
        <f t="shared" si="8"/>
        <v>1.19</v>
      </c>
      <c r="AQ4" s="35"/>
      <c r="AR4" s="48"/>
      <c r="AS4" s="47">
        <f t="shared" si="9"/>
        <v>0</v>
      </c>
      <c r="AT4" s="47">
        <f t="shared" si="10"/>
        <v>8</v>
      </c>
      <c r="AU4" s="47">
        <f t="shared" si="11"/>
        <v>21.6</v>
      </c>
      <c r="AV4" s="49">
        <f t="shared" si="12"/>
        <v>0.17530000000000001</v>
      </c>
      <c r="AW4" s="47">
        <f t="shared" si="13"/>
        <v>26.19</v>
      </c>
      <c r="AX4" s="47">
        <f t="shared" si="14"/>
        <v>27.5</v>
      </c>
      <c r="AY4" s="41">
        <v>54.99</v>
      </c>
      <c r="AZ4" s="48">
        <v>0.5</v>
      </c>
      <c r="BA4" s="44">
        <v>400</v>
      </c>
      <c r="BB4" s="2">
        <f t="shared" si="15"/>
        <v>200</v>
      </c>
      <c r="BC4" s="2">
        <f t="shared" si="16"/>
        <v>200</v>
      </c>
    </row>
    <row r="5" spans="1:55" ht="84" customHeight="1">
      <c r="A5" s="34">
        <v>4</v>
      </c>
      <c r="B5" s="35"/>
      <c r="C5" s="35"/>
      <c r="D5" s="35" t="s">
        <v>1</v>
      </c>
      <c r="E5" s="35"/>
      <c r="F5" s="35" t="s">
        <v>3</v>
      </c>
      <c r="G5" s="35" t="s">
        <v>57</v>
      </c>
      <c r="H5" s="35" t="s">
        <v>58</v>
      </c>
      <c r="I5" s="35" t="s">
        <v>59</v>
      </c>
      <c r="J5" s="35" t="s">
        <v>60</v>
      </c>
      <c r="K5" s="35" t="s">
        <v>61</v>
      </c>
      <c r="L5" s="35" t="s">
        <v>67</v>
      </c>
      <c r="M5" s="35" t="s">
        <v>68</v>
      </c>
      <c r="N5" s="36"/>
      <c r="O5" s="36"/>
      <c r="P5" s="1" t="s">
        <v>64</v>
      </c>
      <c r="Q5" s="37">
        <v>96.4</v>
      </c>
      <c r="R5" s="38">
        <v>7.75</v>
      </c>
      <c r="S5" s="39">
        <v>12.44</v>
      </c>
      <c r="T5" s="40">
        <v>12.44</v>
      </c>
      <c r="U5" s="41"/>
      <c r="V5" s="42" t="s">
        <v>65</v>
      </c>
      <c r="W5" s="43">
        <v>43</v>
      </c>
      <c r="X5" s="43">
        <v>33</v>
      </c>
      <c r="Y5" s="43">
        <v>18</v>
      </c>
      <c r="Z5" s="38">
        <v>2</v>
      </c>
      <c r="AA5" s="44">
        <v>1</v>
      </c>
      <c r="AB5" s="45">
        <f t="shared" si="0"/>
        <v>2.5999999999999999E-2</v>
      </c>
      <c r="AC5" s="46">
        <f t="shared" si="1"/>
        <v>2500</v>
      </c>
      <c r="AD5" s="35">
        <v>3700</v>
      </c>
      <c r="AE5" s="47">
        <f t="shared" si="2"/>
        <v>1.48</v>
      </c>
      <c r="AF5" s="35" t="s">
        <v>66</v>
      </c>
      <c r="AG5" s="48">
        <v>0.22800000000000001</v>
      </c>
      <c r="AH5" s="47">
        <f t="shared" si="3"/>
        <v>2.84</v>
      </c>
      <c r="AI5" s="47">
        <f t="shared" si="4"/>
        <v>16.760000000000002</v>
      </c>
      <c r="AJ5" s="48">
        <v>0.06</v>
      </c>
      <c r="AK5" s="47">
        <f t="shared" si="5"/>
        <v>1.86</v>
      </c>
      <c r="AL5" s="48">
        <v>0.1</v>
      </c>
      <c r="AM5" s="47">
        <f t="shared" si="6"/>
        <v>3.1</v>
      </c>
      <c r="AN5" s="48">
        <v>0.1</v>
      </c>
      <c r="AO5" s="47">
        <f t="shared" si="7"/>
        <v>3.1</v>
      </c>
      <c r="AP5" s="47">
        <f t="shared" si="8"/>
        <v>0.95</v>
      </c>
      <c r="AQ5" s="35"/>
      <c r="AR5" s="48"/>
      <c r="AS5" s="47">
        <f t="shared" si="9"/>
        <v>0</v>
      </c>
      <c r="AT5" s="47">
        <f t="shared" si="10"/>
        <v>9.01</v>
      </c>
      <c r="AU5" s="47">
        <f t="shared" si="11"/>
        <v>25.77</v>
      </c>
      <c r="AV5" s="49">
        <f t="shared" si="12"/>
        <v>0.16739999999999999</v>
      </c>
      <c r="AW5" s="47">
        <f t="shared" si="13"/>
        <v>30.95</v>
      </c>
      <c r="AX5" s="47">
        <f t="shared" si="14"/>
        <v>32.5</v>
      </c>
      <c r="AY5" s="41">
        <v>64.989999999999995</v>
      </c>
      <c r="AZ5" s="48">
        <v>0.5</v>
      </c>
      <c r="BA5" s="44">
        <v>600</v>
      </c>
      <c r="BB5" s="2">
        <f t="shared" si="15"/>
        <v>300</v>
      </c>
      <c r="BC5" s="2">
        <f t="shared" si="16"/>
        <v>300</v>
      </c>
    </row>
    <row r="6" spans="1:55" s="2" customFormat="1" ht="89.1" customHeight="1">
      <c r="A6" s="34">
        <v>5</v>
      </c>
      <c r="B6" s="35"/>
      <c r="C6" s="35"/>
      <c r="D6" s="35" t="s">
        <v>1</v>
      </c>
      <c r="E6" s="35"/>
      <c r="F6" s="35" t="s">
        <v>3</v>
      </c>
      <c r="G6" s="35" t="s">
        <v>69</v>
      </c>
      <c r="H6" s="35" t="s">
        <v>58</v>
      </c>
      <c r="I6" s="35" t="s">
        <v>59</v>
      </c>
      <c r="J6" s="35" t="s">
        <v>70</v>
      </c>
      <c r="K6" s="35" t="s">
        <v>61</v>
      </c>
      <c r="L6" s="35" t="s">
        <v>62</v>
      </c>
      <c r="M6" s="35" t="s">
        <v>63</v>
      </c>
      <c r="N6" s="36"/>
      <c r="O6" s="36"/>
      <c r="P6" s="1" t="s">
        <v>64</v>
      </c>
      <c r="Q6" s="37">
        <v>67.8</v>
      </c>
      <c r="R6" s="38">
        <v>7.75</v>
      </c>
      <c r="S6" s="39">
        <v>8.75</v>
      </c>
      <c r="T6" s="40">
        <v>8.75</v>
      </c>
      <c r="U6" s="41"/>
      <c r="V6" s="42" t="s">
        <v>65</v>
      </c>
      <c r="W6" s="43">
        <v>43</v>
      </c>
      <c r="X6" s="43">
        <v>33</v>
      </c>
      <c r="Y6" s="43">
        <v>18</v>
      </c>
      <c r="Z6" s="38">
        <v>2</v>
      </c>
      <c r="AA6" s="44">
        <v>1</v>
      </c>
      <c r="AB6" s="45">
        <f t="shared" si="0"/>
        <v>2.5999999999999999E-2</v>
      </c>
      <c r="AC6" s="46">
        <f t="shared" si="1"/>
        <v>2500</v>
      </c>
      <c r="AD6" s="35">
        <v>3700</v>
      </c>
      <c r="AE6" s="47">
        <f t="shared" si="2"/>
        <v>1.48</v>
      </c>
      <c r="AF6" s="35" t="s">
        <v>66</v>
      </c>
      <c r="AG6" s="48">
        <v>0.22800000000000001</v>
      </c>
      <c r="AH6" s="47">
        <f t="shared" si="3"/>
        <v>2</v>
      </c>
      <c r="AI6" s="47">
        <f t="shared" si="4"/>
        <v>12.23</v>
      </c>
      <c r="AJ6" s="48">
        <v>0.06</v>
      </c>
      <c r="AK6" s="47">
        <f t="shared" si="5"/>
        <v>1.57</v>
      </c>
      <c r="AL6" s="48">
        <v>0.1</v>
      </c>
      <c r="AM6" s="47">
        <f t="shared" si="6"/>
        <v>2.62</v>
      </c>
      <c r="AN6" s="48">
        <v>0.1</v>
      </c>
      <c r="AO6" s="47">
        <f t="shared" si="7"/>
        <v>2.62</v>
      </c>
      <c r="AP6" s="47">
        <f t="shared" si="8"/>
        <v>1.19</v>
      </c>
      <c r="AQ6" s="35"/>
      <c r="AR6" s="48"/>
      <c r="AS6" s="47">
        <f t="shared" si="9"/>
        <v>0</v>
      </c>
      <c r="AT6" s="47">
        <f t="shared" si="10"/>
        <v>8</v>
      </c>
      <c r="AU6" s="47">
        <f t="shared" si="11"/>
        <v>20.23</v>
      </c>
      <c r="AV6" s="49">
        <f t="shared" si="12"/>
        <v>0.2276</v>
      </c>
      <c r="AW6" s="47">
        <f t="shared" si="13"/>
        <v>26.19</v>
      </c>
      <c r="AX6" s="47">
        <f t="shared" si="14"/>
        <v>27.5</v>
      </c>
      <c r="AY6" s="41">
        <v>54.99</v>
      </c>
      <c r="AZ6" s="48">
        <v>0.5</v>
      </c>
      <c r="BA6" s="44">
        <v>320</v>
      </c>
      <c r="BB6" s="2">
        <f t="shared" si="15"/>
        <v>160</v>
      </c>
      <c r="BC6" s="2">
        <f t="shared" si="16"/>
        <v>160</v>
      </c>
    </row>
    <row r="7" spans="1:55" s="2" customFormat="1" ht="89.1" customHeight="1">
      <c r="A7" s="34">
        <v>6</v>
      </c>
      <c r="B7"/>
      <c r="C7" s="35"/>
      <c r="D7" s="35" t="s">
        <v>1</v>
      </c>
      <c r="E7" s="35"/>
      <c r="F7" s="35" t="s">
        <v>3</v>
      </c>
      <c r="G7" s="35" t="s">
        <v>69</v>
      </c>
      <c r="H7" s="35" t="s">
        <v>58</v>
      </c>
      <c r="I7" s="35" t="s">
        <v>59</v>
      </c>
      <c r="J7" s="35" t="s">
        <v>70</v>
      </c>
      <c r="K7" s="35" t="s">
        <v>61</v>
      </c>
      <c r="L7" s="35" t="s">
        <v>67</v>
      </c>
      <c r="M7" s="35" t="s">
        <v>63</v>
      </c>
      <c r="N7" s="36"/>
      <c r="O7" s="36"/>
      <c r="P7" s="1" t="s">
        <v>64</v>
      </c>
      <c r="Q7" s="37">
        <v>84.1</v>
      </c>
      <c r="R7" s="38">
        <v>7.75</v>
      </c>
      <c r="S7" s="39">
        <v>10.85</v>
      </c>
      <c r="T7" s="40">
        <v>10.85</v>
      </c>
      <c r="U7" s="41"/>
      <c r="V7" s="42" t="s">
        <v>65</v>
      </c>
      <c r="W7" s="43">
        <v>43</v>
      </c>
      <c r="X7" s="43">
        <v>33</v>
      </c>
      <c r="Y7" s="43">
        <v>18</v>
      </c>
      <c r="Z7" s="38">
        <v>2</v>
      </c>
      <c r="AA7" s="44">
        <v>1</v>
      </c>
      <c r="AB7" s="45">
        <f t="shared" si="0"/>
        <v>2.5999999999999999E-2</v>
      </c>
      <c r="AC7" s="46">
        <f t="shared" si="1"/>
        <v>2500</v>
      </c>
      <c r="AD7" s="35">
        <v>3700</v>
      </c>
      <c r="AE7" s="47">
        <f t="shared" si="2"/>
        <v>1.48</v>
      </c>
      <c r="AF7" s="35" t="s">
        <v>66</v>
      </c>
      <c r="AG7" s="48">
        <v>0.22800000000000001</v>
      </c>
      <c r="AH7" s="47">
        <f t="shared" si="3"/>
        <v>2.4700000000000002</v>
      </c>
      <c r="AI7" s="47">
        <f t="shared" si="4"/>
        <v>14.8</v>
      </c>
      <c r="AJ7" s="48">
        <v>0.06</v>
      </c>
      <c r="AK7" s="47">
        <f t="shared" si="5"/>
        <v>1.86</v>
      </c>
      <c r="AL7" s="48">
        <v>0.1</v>
      </c>
      <c r="AM7" s="47">
        <f t="shared" si="6"/>
        <v>3.1</v>
      </c>
      <c r="AN7" s="48">
        <v>0.1</v>
      </c>
      <c r="AO7" s="47">
        <f t="shared" si="7"/>
        <v>3.1</v>
      </c>
      <c r="AP7" s="47">
        <f t="shared" si="8"/>
        <v>0.95</v>
      </c>
      <c r="AQ7" s="35"/>
      <c r="AR7" s="48"/>
      <c r="AS7" s="47">
        <f t="shared" si="9"/>
        <v>0</v>
      </c>
      <c r="AT7" s="47">
        <f t="shared" si="10"/>
        <v>9.01</v>
      </c>
      <c r="AU7" s="47">
        <f t="shared" si="11"/>
        <v>23.81</v>
      </c>
      <c r="AV7" s="49">
        <f t="shared" si="12"/>
        <v>0.23069999999999999</v>
      </c>
      <c r="AW7" s="47">
        <f t="shared" si="13"/>
        <v>30.95</v>
      </c>
      <c r="AX7" s="47">
        <f t="shared" si="14"/>
        <v>32.5</v>
      </c>
      <c r="AY7" s="41">
        <v>64.989999999999995</v>
      </c>
      <c r="AZ7" s="48">
        <v>0.5</v>
      </c>
      <c r="BA7" s="44">
        <v>480</v>
      </c>
      <c r="BB7" s="2">
        <f t="shared" si="15"/>
        <v>240</v>
      </c>
      <c r="BC7" s="2">
        <f t="shared" si="16"/>
        <v>240</v>
      </c>
    </row>
    <row r="8" spans="1:55" s="2" customFormat="1" ht="84" customHeight="1">
      <c r="A8" s="34">
        <v>7</v>
      </c>
      <c r="B8" s="35"/>
      <c r="C8" s="35"/>
      <c r="D8" s="35" t="s">
        <v>1</v>
      </c>
      <c r="E8" s="35"/>
      <c r="F8" s="35" t="s">
        <v>3</v>
      </c>
      <c r="G8" s="35" t="s">
        <v>69</v>
      </c>
      <c r="H8" s="35" t="s">
        <v>58</v>
      </c>
      <c r="I8" s="35" t="s">
        <v>59</v>
      </c>
      <c r="J8" s="35" t="s">
        <v>70</v>
      </c>
      <c r="K8" s="35" t="s">
        <v>61</v>
      </c>
      <c r="L8" s="35" t="s">
        <v>62</v>
      </c>
      <c r="M8" s="35" t="s">
        <v>68</v>
      </c>
      <c r="N8" s="36"/>
      <c r="O8" s="36"/>
      <c r="P8" s="1" t="s">
        <v>64</v>
      </c>
      <c r="Q8" s="37">
        <v>67.8</v>
      </c>
      <c r="R8" s="38">
        <v>7.75</v>
      </c>
      <c r="S8" s="39">
        <v>8.75</v>
      </c>
      <c r="T8" s="40">
        <v>8.75</v>
      </c>
      <c r="U8" s="41"/>
      <c r="V8" s="42" t="s">
        <v>65</v>
      </c>
      <c r="W8" s="43">
        <v>43</v>
      </c>
      <c r="X8" s="43">
        <v>33</v>
      </c>
      <c r="Y8" s="43">
        <v>18</v>
      </c>
      <c r="Z8" s="38">
        <v>2</v>
      </c>
      <c r="AA8" s="44">
        <v>1</v>
      </c>
      <c r="AB8" s="45">
        <f t="shared" si="0"/>
        <v>2.5999999999999999E-2</v>
      </c>
      <c r="AC8" s="46">
        <f t="shared" si="1"/>
        <v>2500</v>
      </c>
      <c r="AD8" s="35">
        <v>3700</v>
      </c>
      <c r="AE8" s="47">
        <f t="shared" si="2"/>
        <v>1.48</v>
      </c>
      <c r="AF8" s="35" t="s">
        <v>66</v>
      </c>
      <c r="AG8" s="48">
        <v>0.22800000000000001</v>
      </c>
      <c r="AH8" s="47">
        <f t="shared" si="3"/>
        <v>2</v>
      </c>
      <c r="AI8" s="47">
        <f t="shared" si="4"/>
        <v>12.23</v>
      </c>
      <c r="AJ8" s="48">
        <v>0.06</v>
      </c>
      <c r="AK8" s="47">
        <f t="shared" si="5"/>
        <v>1.57</v>
      </c>
      <c r="AL8" s="48">
        <v>0.1</v>
      </c>
      <c r="AM8" s="47">
        <f t="shared" si="6"/>
        <v>2.62</v>
      </c>
      <c r="AN8" s="48">
        <v>0.1</v>
      </c>
      <c r="AO8" s="47">
        <f t="shared" si="7"/>
        <v>2.62</v>
      </c>
      <c r="AP8" s="47">
        <f t="shared" si="8"/>
        <v>1.19</v>
      </c>
      <c r="AQ8" s="35"/>
      <c r="AR8" s="48"/>
      <c r="AS8" s="47">
        <f t="shared" si="9"/>
        <v>0</v>
      </c>
      <c r="AT8" s="47">
        <f t="shared" si="10"/>
        <v>8</v>
      </c>
      <c r="AU8" s="47">
        <f t="shared" si="11"/>
        <v>20.23</v>
      </c>
      <c r="AV8" s="49">
        <f t="shared" si="12"/>
        <v>0.2276</v>
      </c>
      <c r="AW8" s="47">
        <f t="shared" si="13"/>
        <v>26.19</v>
      </c>
      <c r="AX8" s="47">
        <f t="shared" si="14"/>
        <v>27.5</v>
      </c>
      <c r="AY8" s="41">
        <v>54.99</v>
      </c>
      <c r="AZ8" s="48">
        <v>0.5</v>
      </c>
      <c r="BA8" s="44">
        <v>400</v>
      </c>
      <c r="BB8" s="2">
        <f t="shared" si="15"/>
        <v>200</v>
      </c>
      <c r="BC8" s="2">
        <f t="shared" si="16"/>
        <v>200</v>
      </c>
    </row>
    <row r="9" spans="1:55" ht="84" customHeight="1">
      <c r="A9" s="34">
        <v>8</v>
      </c>
      <c r="B9" s="35"/>
      <c r="C9" s="35"/>
      <c r="D9" s="35" t="s">
        <v>1</v>
      </c>
      <c r="E9" s="35"/>
      <c r="F9" s="35" t="s">
        <v>3</v>
      </c>
      <c r="G9" s="35" t="s">
        <v>69</v>
      </c>
      <c r="H9" s="35" t="s">
        <v>58</v>
      </c>
      <c r="I9" s="35" t="s">
        <v>59</v>
      </c>
      <c r="J9" s="35" t="s">
        <v>70</v>
      </c>
      <c r="K9" s="35" t="s">
        <v>61</v>
      </c>
      <c r="L9" s="35" t="s">
        <v>67</v>
      </c>
      <c r="M9" s="35" t="s">
        <v>68</v>
      </c>
      <c r="N9" s="36"/>
      <c r="O9" s="36"/>
      <c r="P9" s="1" t="s">
        <v>64</v>
      </c>
      <c r="Q9" s="37">
        <v>84.1</v>
      </c>
      <c r="R9" s="38">
        <v>7.75</v>
      </c>
      <c r="S9" s="39">
        <v>10.85</v>
      </c>
      <c r="T9" s="40">
        <v>10.85</v>
      </c>
      <c r="U9" s="41"/>
      <c r="V9" s="42" t="s">
        <v>65</v>
      </c>
      <c r="W9" s="43">
        <v>43</v>
      </c>
      <c r="X9" s="43">
        <v>33</v>
      </c>
      <c r="Y9" s="43">
        <v>18</v>
      </c>
      <c r="Z9" s="38">
        <v>2</v>
      </c>
      <c r="AA9" s="44">
        <v>1</v>
      </c>
      <c r="AB9" s="45">
        <f t="shared" si="0"/>
        <v>2.5999999999999999E-2</v>
      </c>
      <c r="AC9" s="46">
        <f t="shared" si="1"/>
        <v>2500</v>
      </c>
      <c r="AD9" s="35">
        <v>3700</v>
      </c>
      <c r="AE9" s="47">
        <f t="shared" si="2"/>
        <v>1.48</v>
      </c>
      <c r="AF9" s="35" t="s">
        <v>66</v>
      </c>
      <c r="AG9" s="48">
        <v>0.22800000000000001</v>
      </c>
      <c r="AH9" s="47">
        <f t="shared" si="3"/>
        <v>2.4700000000000002</v>
      </c>
      <c r="AI9" s="47">
        <f t="shared" si="4"/>
        <v>14.8</v>
      </c>
      <c r="AJ9" s="48">
        <v>0.06</v>
      </c>
      <c r="AK9" s="47">
        <f t="shared" si="5"/>
        <v>1.86</v>
      </c>
      <c r="AL9" s="48">
        <v>0.1</v>
      </c>
      <c r="AM9" s="47">
        <f t="shared" si="6"/>
        <v>3.1</v>
      </c>
      <c r="AN9" s="48">
        <v>0.1</v>
      </c>
      <c r="AO9" s="47">
        <f t="shared" si="7"/>
        <v>3.1</v>
      </c>
      <c r="AP9" s="47">
        <f t="shared" si="8"/>
        <v>0.95</v>
      </c>
      <c r="AQ9" s="35"/>
      <c r="AR9" s="48"/>
      <c r="AS9" s="47">
        <f t="shared" si="9"/>
        <v>0</v>
      </c>
      <c r="AT9" s="47">
        <f t="shared" si="10"/>
        <v>9.01</v>
      </c>
      <c r="AU9" s="47">
        <f t="shared" si="11"/>
        <v>23.81</v>
      </c>
      <c r="AV9" s="49">
        <f t="shared" si="12"/>
        <v>0.23069999999999999</v>
      </c>
      <c r="AW9" s="47">
        <f t="shared" si="13"/>
        <v>30.95</v>
      </c>
      <c r="AX9" s="47">
        <f t="shared" si="14"/>
        <v>32.5</v>
      </c>
      <c r="AY9" s="41">
        <v>64.989999999999995</v>
      </c>
      <c r="AZ9" s="48">
        <v>0.5</v>
      </c>
      <c r="BA9" s="44">
        <v>600</v>
      </c>
      <c r="BB9" s="2">
        <f t="shared" si="15"/>
        <v>300</v>
      </c>
      <c r="BC9" s="2">
        <f t="shared" si="16"/>
        <v>300</v>
      </c>
    </row>
  </sheetData>
  <sheetProtection insertRows="0" deleteRows="0" sort="0"/>
  <protectedRanges>
    <protectedRange sqref="A2:C2 D2 L2 AG2 AH2:AX2 AZ2:BA2 J2 E2 P2:Q2 S2:AF2 R2 F2 H2 I2 H3 AG3 BA5 D3:D5 AG4 AG5 L11:BA208 A11:J208" name="Range1"/>
    <protectedRange sqref="K2 K11:K206" name="Range1_1"/>
    <protectedRange sqref="N2:O2" name="Range1_2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 D6 D3:D5 D7:D9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E5 E9 E2:E4 E6:E8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F5 F9 F2:F4 F6:F8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P5 P9 P2:P4 P6:P8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V5 V9 V2:V4 V6:V8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_1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2026-03-27T02:27:44Z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9A9780B530A746E580AF4A90F21E6C82_13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