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9460C17-79EC-459A-ACD7-0EAEB4FD97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F3" i="5"/>
  <c r="Z3" i="5"/>
  <c r="AB3" i="5" s="1"/>
  <c r="AD3" i="5" s="1"/>
  <c r="AN2" i="5"/>
  <c r="AF2" i="5"/>
  <c r="AB2" i="5"/>
  <c r="AD2" i="5" s="1"/>
  <c r="Z2" i="5"/>
  <c r="AP2" i="5"/>
  <c r="AJ3" i="5" l="1"/>
  <c r="AJ2" i="5"/>
  <c r="AL3" i="5"/>
  <c r="AL2" i="5"/>
  <c r="AY2" i="5"/>
  <c r="AN3" i="5"/>
  <c r="AY3" i="5"/>
  <c r="AR2" i="5"/>
  <c r="AG3" i="5"/>
  <c r="AH3" i="5" s="1"/>
  <c r="AP3" i="5"/>
  <c r="AS3" i="5" s="1"/>
  <c r="AT3" i="5" s="1"/>
  <c r="AG2" i="5"/>
  <c r="AH2" i="5" s="1"/>
  <c r="AS2" i="5" l="1"/>
  <c r="AT2" i="5" s="1"/>
  <c r="AX2" i="5" s="1"/>
  <c r="AU3" i="5"/>
  <c r="AX3" i="5"/>
  <c r="AU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Z1" authorId="0" shapeId="0" xr:uid="{00000000-0006-0000-02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00000000-0006-0000-02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 xr:uid="{00000000-0006-0000-02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00000000-0006-0000-02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00000000-0006-0000-02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00000000-0006-0000-0200-000006000000}">
      <text>
        <r>
          <rPr>
            <sz val="11"/>
            <rFont val="Calibri"/>
            <family val="2"/>
          </rPr>
          <t>[JLA POE Price]*[DA %]</t>
        </r>
      </text>
    </comment>
    <comment ref="AL1" authorId="0" shapeId="0" xr:uid="{00000000-0006-0000-02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N1" authorId="0" shapeId="0" xr:uid="{00000000-0006-0000-0200-000008000000}">
      <text>
        <r>
          <rPr>
            <sz val="11"/>
            <rFont val="Calibri"/>
            <family val="2"/>
          </rPr>
          <t>[JLA POE Price]*[Royalty %]</t>
        </r>
      </text>
    </comment>
    <comment ref="AP1" authorId="0" shapeId="0" xr:uid="{00000000-0006-0000-0200-000009000000}">
      <text>
        <r>
          <rPr>
            <sz val="11"/>
            <rFont val="Calibri"/>
            <family val="2"/>
          </rPr>
          <t>[FOB Cost]*[AVN %]</t>
        </r>
      </text>
    </comment>
    <comment ref="AR1" authorId="0" shapeId="0" xr:uid="{00000000-0006-0000-0200-00000A000000}">
      <text>
        <r>
          <rPr>
            <sz val="11"/>
            <rFont val="Calibri"/>
            <family val="2"/>
          </rPr>
          <t>[JLA POE Price]*[Load 3 %]</t>
        </r>
      </text>
    </comment>
    <comment ref="AS1" authorId="0" shapeId="0" xr:uid="{00000000-0006-0000-02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T1" authorId="0" shapeId="0" xr:uid="{00000000-0006-0000-0200-00000C000000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00000000-0006-0000-02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 xr:uid="{00000000-0006-0000-02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AY1" authorId="0" shapeId="0" xr:uid="{00000000-0006-0000-02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<sst xmlns="http://schemas.openxmlformats.org/spreadsheetml/2006/main" count="73" uniqueCount="64">
  <si>
    <t>Brand</t>
  </si>
  <si>
    <t>Licensor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</si>
  <si>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</si>
  <si>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</si>
  <si>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</si>
  <si>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</si>
  <si>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</si>
  <si>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</si>
  <si>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</si>
  <si>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</si>
  <si>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</si>
  <si>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</si>
  <si>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</si>
  <si>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</si>
  <si>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</si>
  <si>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</si>
  <si>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</si>
  <si>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</si>
  <si>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</si>
  <si>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</si>
  <si>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</si>
  <si>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</si>
  <si>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</si>
  <si>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</si>
  <si>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</si>
  <si>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</si>
  <si>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</si>
  <si>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</si>
  <si>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</si>
  <si>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</si>
  <si>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</si>
  <si>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</si>
  <si>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</si>
  <si>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</si>
  <si>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</si>
  <si>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</si>
  <si>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</si>
  <si>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</si>
  <si>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</si>
  <si>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</si>
  <si>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</si>
  <si>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</si>
  <si>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</si>
  <si>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AD Support %</t>
  </si>
  <si>
    <t>AD Support $</t>
  </si>
  <si>
    <t>Total Load $</t>
  </si>
  <si>
    <t>DI Cost with Load $</t>
  </si>
  <si>
    <t>JLA DI MU%</t>
  </si>
  <si>
    <t>JLA DI Price</t>
  </si>
  <si>
    <t>Total Quantity</t>
  </si>
  <si>
    <t>Total Cost</t>
  </si>
  <si>
    <t>Total Sales</t>
  </si>
  <si>
    <t>Crib Printed</t>
  </si>
  <si>
    <t>132TC Cotton cirb fitted printed sheet, hanger + bellyband packaging</t>
  </si>
  <si>
    <t>Cotton Printed Sheet</t>
  </si>
  <si>
    <t>JLA inhouse brand 132TC Cotton cirb fitted printed sheet, hanger + bellyband packaging</t>
  </si>
  <si>
    <t>52” x 28”x 8”</t>
  </si>
  <si>
    <t>Dots Multi</t>
  </si>
  <si>
    <t>Set</t>
  </si>
  <si>
    <t>Normal</t>
  </si>
  <si>
    <t>6302.21.9020</t>
  </si>
  <si>
    <t>Navy Stars on White</t>
  </si>
  <si>
    <t>DG20-437</t>
    <phoneticPr fontId="9" type="noConversion"/>
  </si>
  <si>
    <t>DG20-438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</si>
</sst>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[$-F800]dddd\,\ mmmm\ dd\,\ yyyy"/>
    <numFmt numFmtId="177" formatCode="_ \¥* #,##0.00_ ;_ \¥* \-#,##0.00_ ;_ \¥* &quot;-&quot;??_ ;_ @_ "/>
    <numFmt numFmtId="178" formatCode="_(&quot;$&quot;* #,##0.00_);_(&quot;$&quot;* \(#,##0.00\);_(&quot;$&quot;* &quot;-&quot;??_);_(@_)"/>
    <numFmt numFmtId="179" formatCode="&quot;$&quot;#,##0.00"/>
    <numFmt numFmtId="180" formatCode="0.0000"/>
    <numFmt numFmtId="181" formatCode="0.0%"/>
    <numFmt numFmtId="182" formatCode="0.0"/>
    <numFmt numFmtId="183" formatCode="&quot;$&quot;#,##0.000"/>
    <numFmt numFmtId="184" formatCode="&quot;$&quot;#,##0.0000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indexed="12"/>
      <name val="Calibri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176" fontId="0" fillId="0" borderId="0"/>
    <xf numFmtId="178" fontId="2" fillId="0" borderId="0" applyFont="0" applyFill="0" applyBorder="0" applyAlignment="0" applyProtection="0"/>
    <xf numFmtId="177" fontId="6" fillId="0" borderId="0" applyFont="0" applyFill="0" applyBorder="0" applyAlignment="0" applyProtection="0">
      <alignment vertical="center"/>
    </xf>
    <xf numFmtId="176" fontId="2" fillId="0" borderId="0"/>
    <xf numFmtId="176" fontId="8" fillId="0" borderId="0"/>
    <xf numFmtId="176" fontId="2" fillId="0" borderId="0"/>
    <xf numFmtId="176" fontId="7" fillId="0" borderId="0"/>
    <xf numFmtId="176" fontId="2" fillId="0" borderId="0"/>
    <xf numFmtId="176" fontId="5" fillId="0" borderId="0"/>
    <xf numFmtId="176" fontId="2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" fillId="0" borderId="0"/>
    <xf numFmtId="176" fontId="5" fillId="0" borderId="0">
      <alignment vertical="center"/>
    </xf>
    <xf numFmtId="176" fontId="5" fillId="0" borderId="0"/>
    <xf numFmtId="178" fontId="5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5" fillId="0" borderId="0" applyFont="0" applyFill="0" applyBorder="0" applyAlignment="0" applyProtection="0"/>
  </cellStyleXfs>
  <cellXfs count="54">
    <xf numFmtId="176" fontId="0" fillId="0" borderId="0" xfId="0"/>
    <xf numFmtId="176" fontId="8" fillId="0" borderId="0" xfId="4" applyAlignment="1">
      <alignment horizontal="left" vertical="center"/>
    </xf>
    <xf numFmtId="176" fontId="8" fillId="0" borderId="0" xfId="4" applyAlignment="1">
      <alignment horizontal="left" vertical="center" wrapText="1"/>
    </xf>
    <xf numFmtId="179" fontId="8" fillId="0" borderId="0" xfId="4" applyNumberFormat="1" applyAlignment="1">
      <alignment horizontal="left" vertical="center" wrapText="1"/>
    </xf>
    <xf numFmtId="182" fontId="8" fillId="0" borderId="0" xfId="4" applyNumberFormat="1" applyAlignment="1">
      <alignment horizontal="left" vertical="center" wrapText="1"/>
    </xf>
    <xf numFmtId="2" fontId="8" fillId="0" borderId="0" xfId="4" applyNumberFormat="1" applyAlignment="1">
      <alignment horizontal="left" vertical="center" wrapText="1"/>
    </xf>
    <xf numFmtId="1" fontId="8" fillId="0" borderId="0" xfId="4" applyNumberFormat="1" applyAlignment="1">
      <alignment horizontal="left" vertical="center" wrapText="1"/>
    </xf>
    <xf numFmtId="10" fontId="8" fillId="0" borderId="0" xfId="4" applyNumberFormat="1" applyAlignment="1">
      <alignment horizontal="left" vertical="center" wrapText="1"/>
    </xf>
    <xf numFmtId="183" fontId="8" fillId="0" borderId="0" xfId="4" applyNumberFormat="1" applyAlignment="1">
      <alignment horizontal="left" vertical="center" wrapText="1"/>
    </xf>
    <xf numFmtId="184" fontId="8" fillId="0" borderId="0" xfId="4" applyNumberFormat="1" applyAlignment="1">
      <alignment horizontal="left" vertical="center" wrapText="1"/>
    </xf>
    <xf numFmtId="176" fontId="1" fillId="0" borderId="1" xfId="4" applyFont="1" applyBorder="1" applyAlignment="1">
      <alignment horizontal="left" vertical="center" wrapText="1"/>
    </xf>
    <xf numFmtId="176" fontId="1" fillId="7" borderId="1" xfId="4" applyFont="1" applyFill="1" applyBorder="1" applyAlignment="1">
      <alignment horizontal="left" vertical="center" wrapText="1"/>
    </xf>
    <xf numFmtId="176" fontId="3" fillId="7" borderId="1" xfId="4" applyFont="1" applyFill="1" applyBorder="1" applyAlignment="1">
      <alignment horizontal="left" vertical="center" wrapText="1"/>
    </xf>
    <xf numFmtId="176" fontId="3" fillId="3" borderId="1" xfId="4" applyFont="1" applyFill="1" applyBorder="1" applyAlignment="1">
      <alignment horizontal="left" vertical="center" wrapText="1"/>
    </xf>
    <xf numFmtId="176" fontId="1" fillId="3" borderId="1" xfId="4" applyFont="1" applyFill="1" applyBorder="1" applyAlignment="1">
      <alignment horizontal="left" vertical="center" wrapText="1"/>
    </xf>
    <xf numFmtId="179" fontId="1" fillId="6" borderId="0" xfId="4" applyNumberFormat="1" applyFont="1" applyFill="1" applyAlignment="1">
      <alignment horizontal="left" vertical="center" wrapText="1"/>
    </xf>
    <xf numFmtId="179" fontId="1" fillId="8" borderId="2" xfId="4" applyNumberFormat="1" applyFont="1" applyFill="1" applyBorder="1" applyAlignment="1">
      <alignment horizontal="left" vertical="center" wrapText="1"/>
    </xf>
    <xf numFmtId="176" fontId="3" fillId="0" borderId="1" xfId="4" applyFont="1" applyBorder="1" applyAlignment="1">
      <alignment horizontal="left" vertical="center" wrapText="1"/>
    </xf>
    <xf numFmtId="182" fontId="1" fillId="0" borderId="1" xfId="4" applyNumberFormat="1" applyFont="1" applyBorder="1" applyAlignment="1">
      <alignment horizontal="left" vertical="center" wrapText="1"/>
    </xf>
    <xf numFmtId="2" fontId="1" fillId="0" borderId="1" xfId="4" applyNumberFormat="1" applyFont="1" applyBorder="1" applyAlignment="1">
      <alignment horizontal="left" vertical="center" wrapText="1"/>
    </xf>
    <xf numFmtId="1" fontId="1" fillId="0" borderId="1" xfId="4" applyNumberFormat="1" applyFont="1" applyBorder="1" applyAlignment="1">
      <alignment horizontal="left" vertical="center" wrapText="1"/>
    </xf>
    <xf numFmtId="2" fontId="4" fillId="0" borderId="1" xfId="5" applyNumberFormat="1" applyFont="1" applyBorder="1" applyAlignment="1">
      <alignment horizontal="left" vertical="center" wrapText="1"/>
    </xf>
    <xf numFmtId="2" fontId="1" fillId="0" borderId="1" xfId="5" applyNumberFormat="1" applyFont="1" applyBorder="1" applyAlignment="1">
      <alignment horizontal="left" vertical="center" wrapText="1"/>
    </xf>
    <xf numFmtId="1" fontId="4" fillId="0" borderId="1" xfId="5" applyNumberFormat="1" applyFont="1" applyBorder="1" applyAlignment="1">
      <alignment horizontal="left" vertical="center" wrapText="1"/>
    </xf>
    <xf numFmtId="179" fontId="4" fillId="0" borderId="1" xfId="5" applyNumberFormat="1" applyFont="1" applyBorder="1" applyAlignment="1">
      <alignment horizontal="left" vertical="center" wrapText="1"/>
    </xf>
    <xf numFmtId="10" fontId="1" fillId="0" borderId="1" xfId="4" applyNumberFormat="1" applyFont="1" applyBorder="1" applyAlignment="1">
      <alignment horizontal="left" vertical="center" wrapText="1"/>
    </xf>
    <xf numFmtId="179" fontId="4" fillId="3" borderId="1" xfId="5" applyNumberFormat="1" applyFont="1" applyFill="1" applyBorder="1" applyAlignment="1">
      <alignment horizontal="left" vertical="center" wrapText="1"/>
    </xf>
    <xf numFmtId="183" fontId="4" fillId="0" borderId="1" xfId="5" applyNumberFormat="1" applyFont="1" applyBorder="1" applyAlignment="1">
      <alignment horizontal="left" vertical="center" wrapText="1"/>
    </xf>
    <xf numFmtId="179" fontId="4" fillId="2" borderId="1" xfId="5" applyNumberFormat="1" applyFont="1" applyFill="1" applyBorder="1" applyAlignment="1">
      <alignment horizontal="left" vertical="center" wrapText="1"/>
    </xf>
    <xf numFmtId="10" fontId="4" fillId="2" borderId="1" xfId="5" applyNumberFormat="1" applyFont="1" applyFill="1" applyBorder="1" applyAlignment="1">
      <alignment horizontal="left" vertical="center" wrapText="1"/>
    </xf>
    <xf numFmtId="179" fontId="1" fillId="4" borderId="1" xfId="5" applyNumberFormat="1" applyFont="1" applyFill="1" applyBorder="1" applyAlignment="1">
      <alignment horizontal="left" vertical="center" wrapText="1"/>
    </xf>
    <xf numFmtId="176" fontId="1" fillId="2" borderId="1" xfId="4" applyFont="1" applyFill="1" applyBorder="1" applyAlignment="1">
      <alignment horizontal="left" vertical="center" wrapText="1"/>
    </xf>
    <xf numFmtId="184" fontId="4" fillId="0" borderId="1" xfId="5" applyNumberFormat="1" applyFont="1" applyBorder="1" applyAlignment="1">
      <alignment horizontal="left" vertical="center" wrapText="1"/>
    </xf>
    <xf numFmtId="0" fontId="8" fillId="0" borderId="1" xfId="4" applyNumberFormat="1" applyBorder="1" applyAlignment="1">
      <alignment horizontal="left" vertical="center"/>
    </xf>
    <xf numFmtId="176" fontId="8" fillId="0" borderId="1" xfId="4" applyBorder="1" applyAlignment="1">
      <alignment horizontal="left" vertical="center"/>
    </xf>
    <xf numFmtId="0" fontId="0" fillId="5" borderId="3" xfId="9" applyNumberFormat="1" applyFont="1" applyFill="1" applyBorder="1" applyAlignment="1">
      <alignment horizontal="left" vertical="center" wrapText="1"/>
    </xf>
    <xf numFmtId="49" fontId="0" fillId="3" borderId="1" xfId="18" applyNumberFormat="1" applyFont="1" applyFill="1" applyBorder="1" applyAlignment="1">
      <alignment horizontal="left" vertical="center"/>
    </xf>
    <xf numFmtId="179" fontId="8" fillId="0" borderId="2" xfId="4" applyNumberFormat="1" applyBorder="1" applyAlignment="1">
      <alignment horizontal="left" vertical="center" wrapText="1"/>
    </xf>
    <xf numFmtId="179" fontId="8" fillId="0" borderId="2" xfId="4" applyNumberFormat="1" applyBorder="1" applyAlignment="1">
      <alignment horizontal="left" vertical="center"/>
    </xf>
    <xf numFmtId="1" fontId="8" fillId="0" borderId="1" xfId="4" applyNumberFormat="1" applyBorder="1" applyAlignment="1">
      <alignment horizontal="left" vertical="center"/>
    </xf>
    <xf numFmtId="180" fontId="8" fillId="9" borderId="1" xfId="4" applyNumberFormat="1" applyFill="1" applyBorder="1" applyAlignment="1">
      <alignment horizontal="left" vertical="center"/>
    </xf>
    <xf numFmtId="2" fontId="8" fillId="0" borderId="1" xfId="4" applyNumberFormat="1" applyBorder="1" applyAlignment="1">
      <alignment horizontal="left" vertical="center"/>
    </xf>
    <xf numFmtId="1" fontId="8" fillId="9" borderId="1" xfId="4" applyNumberFormat="1" applyFill="1" applyBorder="1" applyAlignment="1">
      <alignment horizontal="left" vertical="center"/>
    </xf>
    <xf numFmtId="3" fontId="8" fillId="0" borderId="1" xfId="4" applyNumberFormat="1" applyBorder="1" applyAlignment="1">
      <alignment horizontal="left" vertical="center"/>
    </xf>
    <xf numFmtId="179" fontId="8" fillId="9" borderId="1" xfId="4" applyNumberFormat="1" applyFill="1" applyBorder="1" applyAlignment="1">
      <alignment horizontal="left" vertical="center"/>
    </xf>
    <xf numFmtId="0" fontId="0" fillId="5" borderId="3" xfId="27" applyFont="1" applyFill="1" applyBorder="1" applyAlignment="1">
      <alignment horizontal="left" vertical="center"/>
    </xf>
    <xf numFmtId="181" fontId="0" fillId="5" borderId="3" xfId="27" applyNumberFormat="1" applyFont="1" applyFill="1" applyBorder="1" applyAlignment="1">
      <alignment horizontal="left" vertical="center"/>
    </xf>
    <xf numFmtId="10" fontId="8" fillId="0" borderId="1" xfId="4" applyNumberFormat="1" applyBorder="1" applyAlignment="1">
      <alignment horizontal="left" vertical="center"/>
    </xf>
    <xf numFmtId="184" fontId="8" fillId="9" borderId="1" xfId="4" applyNumberFormat="1" applyFill="1" applyBorder="1" applyAlignment="1">
      <alignment horizontal="left" vertical="center"/>
    </xf>
    <xf numFmtId="183" fontId="8" fillId="9" borderId="1" xfId="4" applyNumberFormat="1" applyFill="1" applyBorder="1" applyAlignment="1">
      <alignment horizontal="left" vertical="center"/>
    </xf>
    <xf numFmtId="10" fontId="0" fillId="9" borderId="1" xfId="11" applyNumberFormat="1" applyFont="1" applyFill="1" applyBorder="1" applyAlignment="1">
      <alignment horizontal="left" vertical="center"/>
    </xf>
    <xf numFmtId="179" fontId="8" fillId="0" borderId="1" xfId="4" applyNumberFormat="1" applyBorder="1" applyAlignment="1">
      <alignment horizontal="left" vertical="center"/>
    </xf>
    <xf numFmtId="49" fontId="8" fillId="0" borderId="1" xfId="4" applyNumberFormat="1" applyBorder="1" applyAlignment="1">
      <alignment horizontal="left" vertical="center"/>
    </xf>
    <xf numFmtId="176" fontId="2" fillId="3" borderId="1" xfId="0" applyFont="1" applyFill="1" applyBorder="1"/>
  </cellXfs>
  <cellStyles count="32">
    <cellStyle name="Currency 2 2 2" xfId="1" xr:uid="{00000000-0005-0000-0000-000031000000}"/>
    <cellStyle name="Currency_JCP 75 grams MF sheet set 04072011 hellen 2" xfId="2" xr:uid="{00000000-0005-0000-0000-000032000000}"/>
    <cellStyle name="Normal 1 2" xfId="3" xr:uid="{00000000-0005-0000-0000-000033000000}"/>
    <cellStyle name="Normal 2" xfId="4" xr:uid="{00000000-0005-0000-0000-000034000000}"/>
    <cellStyle name="Normal 2 18 2" xfId="5" xr:uid="{00000000-0005-0000-0000-000035000000}"/>
    <cellStyle name="Normal 3 2 15" xfId="6" xr:uid="{00000000-0005-0000-0000-000036000000}"/>
    <cellStyle name="Normal 35" xfId="7" xr:uid="{00000000-0005-0000-0000-000037000000}"/>
    <cellStyle name="Normal 52" xfId="8" xr:uid="{00000000-0005-0000-0000-000038000000}"/>
    <cellStyle name="Normal_2010 NY-showroom sheet set for JCP 0330" xfId="9" xr:uid="{00000000-0005-0000-0000-000039000000}"/>
    <cellStyle name="Normal_HE micro fiber Sheets 08252010" xfId="27" xr:uid="{00000000-0005-0000-0000-000051000000}"/>
    <cellStyle name="Percent 17" xfId="10" xr:uid="{00000000-0005-0000-0000-000040000000}"/>
    <cellStyle name="Percent 2" xfId="11" xr:uid="{00000000-0005-0000-0000-000041000000}"/>
    <cellStyle name="Percent 2 2 2" xfId="12" xr:uid="{00000000-0005-0000-0000-000042000000}"/>
    <cellStyle name="Style 1" xfId="13" xr:uid="{00000000-0005-0000-0000-000043000000}"/>
    <cellStyle name="百分比 2" xfId="14" xr:uid="{00000000-0005-0000-0000-000044000000}"/>
    <cellStyle name="百分比 2 2" xfId="15" xr:uid="{00000000-0005-0000-0000-000045000000}"/>
    <cellStyle name="百分比 3" xfId="16" xr:uid="{00000000-0005-0000-0000-000046000000}"/>
    <cellStyle name="百分比 5" xfId="17" xr:uid="{00000000-0005-0000-0000-000047000000}"/>
    <cellStyle name="常规" xfId="0" builtinId="0"/>
    <cellStyle name="常规 18" xfId="18" xr:uid="{00000000-0005-0000-0000-000048000000}"/>
    <cellStyle name="常规 2" xfId="19" xr:uid="{00000000-0005-0000-0000-000049000000}"/>
    <cellStyle name="常规 2 5" xfId="28" xr:uid="{00000000-0005-0000-0000-000053000000}"/>
    <cellStyle name="常规 3" xfId="20" xr:uid="{00000000-0005-0000-0000-00004A000000}"/>
    <cellStyle name="常规 4" xfId="30" xr:uid="{00000000-0005-0000-0000-000058000000}"/>
    <cellStyle name="货币 2" xfId="21" xr:uid="{00000000-0005-0000-0000-00004B000000}"/>
    <cellStyle name="货币 3" xfId="22" xr:uid="{00000000-0005-0000-0000-00004C000000}"/>
    <cellStyle name="货币 4" xfId="31" xr:uid="{00000000-0005-0000-0000-000059000000}"/>
    <cellStyle name="千位分隔 4" xfId="23" xr:uid="{00000000-0005-0000-0000-00004D000000}"/>
    <cellStyle name="样式 1" xfId="29" xr:uid="{00000000-0005-0000-0000-000055000000}"/>
    <cellStyle name="样式 1 2" xfId="24" xr:uid="{00000000-0005-0000-0000-00004E000000}"/>
    <cellStyle name="样式 1 2 2" xfId="25" xr:uid="{00000000-0005-0000-0000-00004F000000}"/>
    <cellStyle name="样式 1 5" xfId="26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"/>
  <sheetViews>
    <sheetView tabSelected="1" topLeftCell="G1" zoomScale="99" zoomScaleNormal="99" workbookViewId="0">
      <selection activeCell="N2" sqref="N2:N3"/>
    </sheetView>
  </sheetViews>
  <sheetFormatPr defaultColWidth="9.140625" defaultRowHeight="15" x14ac:dyDescent="0.25"/>
  <cols>
    <col min="1" max="1" width="10.140625" style="2" customWidth="1"/>
    <col min="2" max="2" width="7.140625" style="2" customWidth="1"/>
    <col min="3" max="4" width="8.42578125" style="2" customWidth="1"/>
    <col min="5" max="5" width="14.7109375" style="2" customWidth="1"/>
    <col min="6" max="6" width="10.5703125" style="2" customWidth="1"/>
    <col min="7" max="7" width="15.5703125" style="2" customWidth="1"/>
    <col min="8" max="8" width="10.42578125" style="2" customWidth="1"/>
    <col min="9" max="9" width="66.85546875" style="2" customWidth="1"/>
    <col min="10" max="10" width="21" style="2" customWidth="1"/>
    <col min="11" max="11" width="11.140625" style="2" customWidth="1"/>
    <col min="12" max="12" width="39.140625" style="2" customWidth="1"/>
    <col min="13" max="13" width="18" style="2" customWidth="1"/>
    <col min="14" max="15" width="15" style="2" customWidth="1"/>
    <col min="16" max="16" width="10.85546875" style="2" customWidth="1"/>
    <col min="17" max="17" width="8.85546875" style="2" customWidth="1"/>
    <col min="18" max="18" width="8.85546875" style="3" customWidth="1"/>
    <col min="19" max="19" width="8.5703125" style="3" customWidth="1"/>
    <col min="20" max="20" width="9.42578125" style="2" customWidth="1"/>
    <col min="21" max="21" width="8.140625" style="4" customWidth="1"/>
    <col min="22" max="22" width="8.7109375" style="4" customWidth="1"/>
    <col min="23" max="23" width="7.140625" style="4" customWidth="1"/>
    <col min="24" max="24" width="9" style="5" customWidth="1"/>
    <col min="25" max="25" width="6.28515625" style="6" customWidth="1"/>
    <col min="26" max="26" width="11.42578125" style="5" customWidth="1"/>
    <col min="27" max="27" width="10" style="5" customWidth="1"/>
    <col min="28" max="28" width="9.85546875" style="6" customWidth="1"/>
    <col min="29" max="29" width="7.85546875" style="2" customWidth="1"/>
    <col min="30" max="30" width="9" style="3" customWidth="1"/>
    <col min="31" max="31" width="14.140625" style="2" customWidth="1"/>
    <col min="32" max="32" width="8.42578125" style="7" customWidth="1"/>
    <col min="33" max="33" width="10.7109375" style="3" customWidth="1"/>
    <col min="34" max="34" width="11.28515625" style="8" customWidth="1"/>
    <col min="35" max="35" width="7.85546875" style="7" customWidth="1"/>
    <col min="36" max="36" width="8.28515625" style="3" customWidth="1"/>
    <col min="37" max="37" width="11.5703125" style="7" customWidth="1"/>
    <col min="38" max="38" width="10.85546875" style="3" customWidth="1"/>
    <col min="39" max="39" width="8.140625" style="7" customWidth="1"/>
    <col min="40" max="40" width="9.140625" style="3" customWidth="1"/>
    <col min="41" max="41" width="8.140625" style="7" customWidth="1"/>
    <col min="42" max="43" width="9.28515625" style="3" customWidth="1"/>
    <col min="44" max="44" width="8.140625" style="7" customWidth="1"/>
    <col min="45" max="45" width="9.28515625" style="3" customWidth="1"/>
    <col min="46" max="46" width="9.140625" style="3" customWidth="1"/>
    <col min="47" max="47" width="11.140625" style="3" customWidth="1"/>
    <col min="48" max="48" width="7.7109375" style="3" customWidth="1"/>
    <col min="49" max="49" width="12.140625" style="3" customWidth="1"/>
    <col min="50" max="50" width="14.140625" style="2" customWidth="1"/>
    <col min="51" max="51" width="14.85546875" style="9" customWidth="1"/>
    <col min="52" max="16384" width="9.140625" style="2"/>
  </cols>
  <sheetData>
    <row r="1" spans="1:51" ht="68.099999999999994" customHeight="1" x14ac:dyDescent="0.25">
      <c r="A1" s="10" t="s">
        <v>3</v>
      </c>
      <c r="B1" s="10" t="s">
        <v>4</v>
      </c>
      <c r="C1" s="11" t="s">
        <v>5</v>
      </c>
      <c r="D1" s="11" t="s">
        <v>6</v>
      </c>
      <c r="E1" s="12" t="s">
        <v>0</v>
      </c>
      <c r="F1" s="12" t="s">
        <v>1</v>
      </c>
      <c r="G1" s="13" t="s">
        <v>7</v>
      </c>
      <c r="H1" s="11" t="s">
        <v>8</v>
      </c>
      <c r="I1" s="14" t="s">
        <v>9</v>
      </c>
      <c r="J1" s="14" t="s">
        <v>10</v>
      </c>
      <c r="K1" s="14" t="s">
        <v>11</v>
      </c>
      <c r="L1" s="14" t="s">
        <v>12</v>
      </c>
      <c r="M1" s="14" t="s">
        <v>13</v>
      </c>
      <c r="N1" s="11" t="s">
        <v>14</v>
      </c>
      <c r="O1" s="11" t="s">
        <v>15</v>
      </c>
      <c r="P1" s="11" t="s">
        <v>16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8" t="s">
        <v>22</v>
      </c>
      <c r="W1" s="18" t="s">
        <v>23</v>
      </c>
      <c r="X1" s="19" t="s">
        <v>24</v>
      </c>
      <c r="Y1" s="20" t="s">
        <v>25</v>
      </c>
      <c r="Z1" s="21" t="s">
        <v>26</v>
      </c>
      <c r="AA1" s="22" t="s">
        <v>27</v>
      </c>
      <c r="AB1" s="23" t="s">
        <v>28</v>
      </c>
      <c r="AC1" s="10" t="s">
        <v>29</v>
      </c>
      <c r="AD1" s="24" t="s">
        <v>30</v>
      </c>
      <c r="AE1" s="10" t="s">
        <v>31</v>
      </c>
      <c r="AF1" s="25" t="s">
        <v>32</v>
      </c>
      <c r="AG1" s="26" t="s">
        <v>33</v>
      </c>
      <c r="AH1" s="27" t="s">
        <v>34</v>
      </c>
      <c r="AI1" s="25" t="s">
        <v>35</v>
      </c>
      <c r="AJ1" s="24" t="s">
        <v>36</v>
      </c>
      <c r="AK1" s="25" t="s">
        <v>37</v>
      </c>
      <c r="AL1" s="24" t="s">
        <v>38</v>
      </c>
      <c r="AM1" s="25" t="s">
        <v>39</v>
      </c>
      <c r="AN1" s="24" t="s">
        <v>40</v>
      </c>
      <c r="AO1" s="25" t="s">
        <v>41</v>
      </c>
      <c r="AP1" s="24" t="s">
        <v>42</v>
      </c>
      <c r="AQ1" s="25" t="s">
        <v>43</v>
      </c>
      <c r="AR1" s="24" t="s">
        <v>44</v>
      </c>
      <c r="AS1" s="24" t="s">
        <v>45</v>
      </c>
      <c r="AT1" s="28" t="s">
        <v>46</v>
      </c>
      <c r="AU1" s="29" t="s">
        <v>47</v>
      </c>
      <c r="AV1" s="30" t="s">
        <v>48</v>
      </c>
      <c r="AW1" s="31" t="s">
        <v>49</v>
      </c>
      <c r="AX1" s="32" t="s">
        <v>50</v>
      </c>
      <c r="AY1" s="24" t="s">
        <v>51</v>
      </c>
    </row>
    <row r="2" spans="1:51" s="1" customFormat="1" x14ac:dyDescent="0.2">
      <c r="A2" s="33">
        <v>1</v>
      </c>
      <c r="B2" s="34"/>
      <c r="C2" s="34"/>
      <c r="D2" s="34"/>
      <c r="E2" s="34"/>
      <c r="F2" s="34"/>
      <c r="G2" s="34" t="s">
        <v>2</v>
      </c>
      <c r="H2" s="34" t="s">
        <v>52</v>
      </c>
      <c r="I2" s="34" t="s">
        <v>53</v>
      </c>
      <c r="J2" s="34" t="s">
        <v>54</v>
      </c>
      <c r="K2" s="34" t="s">
        <v>55</v>
      </c>
      <c r="L2" s="35" t="s">
        <v>56</v>
      </c>
      <c r="M2" s="35" t="s">
        <v>57</v>
      </c>
      <c r="N2" s="53" t="s">
        <v>62</v>
      </c>
      <c r="O2" s="36"/>
      <c r="P2" s="52">
        <v>41904601</v>
      </c>
      <c r="Q2" s="34" t="s">
        <v>58</v>
      </c>
      <c r="R2" s="37">
        <v>0</v>
      </c>
      <c r="S2" s="38">
        <v>1.8</v>
      </c>
      <c r="T2" s="34" t="s">
        <v>59</v>
      </c>
      <c r="U2" s="39">
        <v>45</v>
      </c>
      <c r="V2" s="39">
        <v>29</v>
      </c>
      <c r="W2" s="39">
        <v>35</v>
      </c>
      <c r="X2" s="39">
        <v>2</v>
      </c>
      <c r="Y2" s="39">
        <v>12</v>
      </c>
      <c r="Z2" s="40">
        <f>IF(U2="","",U2*V2*W2/1000000)</f>
        <v>4.5699999999999998E-2</v>
      </c>
      <c r="AA2" s="41">
        <v>66</v>
      </c>
      <c r="AB2" s="42">
        <f>IF(Y2="","",AA2/Z2*Y2)</f>
        <v>17330</v>
      </c>
      <c r="AC2" s="43">
        <v>4000</v>
      </c>
      <c r="AD2" s="44">
        <f>IF(ISERROR(AC2/AB2),"",AC2/AB2)</f>
        <v>0.23</v>
      </c>
      <c r="AE2" s="45" t="s">
        <v>60</v>
      </c>
      <c r="AF2" s="46">
        <f>6.7%+15%</f>
        <v>0.217</v>
      </c>
      <c r="AG2" s="44">
        <f>IF(ISERROR(S2*AF2),"",S2*AF2)</f>
        <v>0.39</v>
      </c>
      <c r="AH2" s="44">
        <f>IF(ISERROR(S2+AD2+AG2),"",S2+AD2+AG2)</f>
        <v>2.42</v>
      </c>
      <c r="AI2" s="47">
        <v>5.0000000000000001E-3</v>
      </c>
      <c r="AJ2" s="44">
        <f>IF(ISERROR(AV2*AI2),"",AV2*AI2)</f>
        <v>0.01</v>
      </c>
      <c r="AK2" s="47"/>
      <c r="AL2" s="48">
        <f>IF(ISERROR(AV2*AK2),"",AV2*AK2)</f>
        <v>0</v>
      </c>
      <c r="AM2" s="47"/>
      <c r="AN2" s="44">
        <f>IF(ISERROR(AV2*AM2),"",AV2*AM2)</f>
        <v>0</v>
      </c>
      <c r="AO2" s="47"/>
      <c r="AP2" s="48">
        <f>IF(ISERROR(S2*AO2),"",S2*AO2)</f>
        <v>0</v>
      </c>
      <c r="AQ2" s="47">
        <v>7.0000000000000007E-2</v>
      </c>
      <c r="AR2" s="44">
        <f>IF(ISERROR(AV2*AQ2),"",AV2*AQ2)</f>
        <v>0.16</v>
      </c>
      <c r="AS2" s="48">
        <f>IF(ISERROR(AJ2+AL2+AN2+AP2+AR2),"",AJ2+AL2+AN2+AP2+AR2)</f>
        <v>0.17</v>
      </c>
      <c r="AT2" s="49">
        <f>IF(ISERROR(S2+AS2),"",S2+AS2)</f>
        <v>1.97</v>
      </c>
      <c r="AU2" s="50">
        <f>IF(ISERROR((AV2-AT2)/AV2),"",(AV2-AT2)/AV2)</f>
        <v>0.14349999999999999</v>
      </c>
      <c r="AV2" s="51">
        <v>2.2999999999999998</v>
      </c>
      <c r="AW2" s="39"/>
      <c r="AX2" s="44">
        <f>IF(ISERROR(AT2*AW2),"",AT2*AW2)</f>
        <v>0</v>
      </c>
      <c r="AY2" s="44">
        <f>IF(ISERROR(AV2*AW2),"",AV2*AW2)</f>
        <v>0</v>
      </c>
    </row>
    <row r="3" spans="1:51" s="1" customFormat="1" ht="30" x14ac:dyDescent="0.2">
      <c r="A3" s="33">
        <v>2</v>
      </c>
      <c r="B3" s="34"/>
      <c r="C3" s="34"/>
      <c r="D3" s="34"/>
      <c r="E3" s="34"/>
      <c r="F3" s="34"/>
      <c r="G3" s="34" t="s">
        <v>2</v>
      </c>
      <c r="H3" s="34" t="s">
        <v>52</v>
      </c>
      <c r="I3" s="34" t="s">
        <v>53</v>
      </c>
      <c r="J3" s="34" t="s">
        <v>54</v>
      </c>
      <c r="K3" s="34" t="s">
        <v>55</v>
      </c>
      <c r="L3" s="35" t="s">
        <v>56</v>
      </c>
      <c r="M3" s="35" t="s">
        <v>61</v>
      </c>
      <c r="N3" s="53" t="s">
        <v>63</v>
      </c>
      <c r="O3" s="36"/>
      <c r="P3" s="52">
        <v>41904601</v>
      </c>
      <c r="Q3" s="34" t="s">
        <v>58</v>
      </c>
      <c r="R3" s="37">
        <v>0</v>
      </c>
      <c r="S3" s="38">
        <v>1.8</v>
      </c>
      <c r="T3" s="34" t="s">
        <v>59</v>
      </c>
      <c r="U3" s="39">
        <v>45</v>
      </c>
      <c r="V3" s="39">
        <v>29</v>
      </c>
      <c r="W3" s="39">
        <v>35</v>
      </c>
      <c r="X3" s="39">
        <v>2</v>
      </c>
      <c r="Y3" s="39">
        <v>12</v>
      </c>
      <c r="Z3" s="40">
        <f>IF(U3="","",U3*V3*W3/1000000)</f>
        <v>4.5699999999999998E-2</v>
      </c>
      <c r="AA3" s="41">
        <v>66</v>
      </c>
      <c r="AB3" s="42">
        <f>IF(Y3="","",AA3/Z3*Y3)</f>
        <v>17330</v>
      </c>
      <c r="AC3" s="43">
        <v>4000</v>
      </c>
      <c r="AD3" s="44">
        <f>IF(ISERROR(AC3/AB3),"",AC3/AB3)</f>
        <v>0.23</v>
      </c>
      <c r="AE3" s="45" t="s">
        <v>60</v>
      </c>
      <c r="AF3" s="46">
        <f>6.7%+15%</f>
        <v>0.217</v>
      </c>
      <c r="AG3" s="44">
        <f>IF(ISERROR(S3*AF3),"",S3*AF3)</f>
        <v>0.39</v>
      </c>
      <c r="AH3" s="44">
        <f>IF(ISERROR(S3+AD3+AG3),"",S3+AD3+AG3)</f>
        <v>2.42</v>
      </c>
      <c r="AI3" s="47">
        <v>5.0000000000000001E-3</v>
      </c>
      <c r="AJ3" s="44">
        <f>IF(ISERROR(AV3*AI3),"",AV3*AI3)</f>
        <v>0.01</v>
      </c>
      <c r="AK3" s="47"/>
      <c r="AL3" s="48">
        <f>IF(ISERROR(AV3*AK3),"",AV3*AK3)</f>
        <v>0</v>
      </c>
      <c r="AM3" s="47"/>
      <c r="AN3" s="44">
        <f>IF(ISERROR(AV3*AM3),"",AV3*AM3)</f>
        <v>0</v>
      </c>
      <c r="AO3" s="47"/>
      <c r="AP3" s="48">
        <f>IF(ISERROR(S3*AO3),"",S3*AO3)</f>
        <v>0</v>
      </c>
      <c r="AQ3" s="47">
        <v>7.0000000000000007E-2</v>
      </c>
      <c r="AR3" s="44">
        <f>IF(ISERROR(AV3*AQ3),"",AV3*AQ3)</f>
        <v>0.16</v>
      </c>
      <c r="AS3" s="48">
        <f>IF(ISERROR(AJ3+AL3+AN3+AP3+AR3),"",AJ3+AL3+AN3+AP3+AR3)</f>
        <v>0.17</v>
      </c>
      <c r="AT3" s="49">
        <f>IF(ISERROR(S3+AS3),"",S3+AS3)</f>
        <v>1.97</v>
      </c>
      <c r="AU3" s="50">
        <f>IF(ISERROR((AV3-AT3)/AV3),"",(AV3-AT3)/AV3)</f>
        <v>0.14349999999999999</v>
      </c>
      <c r="AV3" s="51">
        <v>2.2999999999999998</v>
      </c>
      <c r="AW3" s="39"/>
      <c r="AX3" s="44">
        <f>IF(ISERROR(AT3*AW3),"",AT3*AW3)</f>
        <v>0</v>
      </c>
      <c r="AY3" s="44">
        <f>IF(ISERROR(AV3*AW3),"",AV3*AW3)</f>
        <v>0</v>
      </c>
    </row>
  </sheetData>
  <sheetProtection insertRows="0" deleteRows="0" sort="0"/>
  <protectedRanges>
    <protectedRange sqref="AD2:AD3 S2:T3 A2:K3 O2:Q3 Z2:AB3 AG2:AU3" name="Range1"/>
    <protectedRange sqref="AC2 AC3" name="Range1_3"/>
    <protectedRange sqref="AW2:AW3" name="Range1_6"/>
  </protectedRanges>
  <phoneticPr fontId="9" type="noConversion"/>
  <dataValidations count="1">
    <dataValidation type="list" allowBlank="1" showInputMessage="1" showErrorMessage="1" sqref="T2:T3 Q2:Q3 E2:G3" xr:uid="{00000000-0002-0000-0200-000000000000}">
      <formula1>#REF!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18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3" rangeCreator="" othersAccessPermission="edit"/>
    <arrUserId title="Range1_6" rangeCreator="" othersAccessPermission="edit"/>
  </rangeList>
  <rangeList sheetStid="14" master="" otherUserPermission="visible">
    <arrUserId title="区域1" rangeCreator="" othersAccessPermission="edit"/>
  </rangeList>
  <rangeList sheetStid="17" master="" otherUserPermission="visible">
    <arrUserId title="区域1" rangeCreator="" othersAccessPermission="edit"/>
  </rangeList>
  <rangeList sheetStid="15" master="" otherUserPermission="visible"/>
  <rangeList sheetStid="16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2026-03-18T05:31:20Z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30C0E01A1FE243F59C973239E7B0CF72_12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