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E2" i="1"/>
  <c r="BC3" i="1"/>
  <c r="BE3" i="1"/>
  <c r="U2" i="1"/>
  <c r="AC2" i="1"/>
  <c r="AD2" i="1"/>
  <c r="AF2" i="1"/>
  <c r="AH2" i="1"/>
  <c r="AI2" i="1"/>
  <c r="AJ2" i="1"/>
  <c r="AL2" i="1"/>
  <c r="AN2" i="1"/>
  <c r="AP2" i="1"/>
  <c r="AS2" i="1"/>
  <c r="AV2" i="1"/>
  <c r="AW2" i="1"/>
  <c r="AX2" i="1"/>
  <c r="AY2" i="1"/>
  <c r="BD2" i="1"/>
  <c r="U3" i="1"/>
  <c r="AC3" i="1"/>
  <c r="AD3" i="1"/>
  <c r="AF3" i="1"/>
  <c r="AH3" i="1"/>
  <c r="AI3" i="1"/>
  <c r="AJ3" i="1"/>
  <c r="AL3" i="1"/>
  <c r="AN3" i="1"/>
  <c r="AP3" i="1"/>
  <c r="AS3" i="1"/>
  <c r="AV3" i="1"/>
  <c r="AW3" i="1"/>
  <c r="AX3" i="1"/>
  <c r="AY3" i="1"/>
  <c r="BD3" i="1"/>
  <c r="BB3" i="1"/>
  <c r="T3" i="1"/>
  <c r="BB2" i="1"/>
  <c r="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<sst xmlns="http://schemas.openxmlformats.org/spreadsheetml/2006/main" count="90" uniqueCount="79">
  <si>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</si>
  <si>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</si>
  <si>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</si>
  <si>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</si>
  <si>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</si>
  <si>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</si>
  <si>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</si>
  <si>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</si>
  <si>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</si>
  <si>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</si>
  <si>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</si>
  <si>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</si>
  <si>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</si>
  <si>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</si>
  <si>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</si>
  <si>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</si>
  <si>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</si>
  <si>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</si>
  <si>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</si>
  <si>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</si>
  <si>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</si>
  <si>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</si>
  <si>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</si>
  <si>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</si>
  <si>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</si>
  <si>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</si>
  <si>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</si>
  <si>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</si>
  <si>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</si>
  <si>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</si>
  <si>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</si>
  <si>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</si>
  <si>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</si>
  <si>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</si>
  <si>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</si>
  <si>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</si>
  <si>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</si>
  <si>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</si>
  <si>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</si>
  <si>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</si>
  <si>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</si>
  <si>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</si>
  <si>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</si>
  <si>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</si>
  <si>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</si>
  <si>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</si>
  <si>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</si>
  <si>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</si>
  <si>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</si>
  <si>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</si>
  <si>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</si>
  <si>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</si>
  <si>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</si>
  <si>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</si>
  <si>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</si>
  <si>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</si>
  <si>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</si>
  <si>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AUG</t>
  </si>
  <si>
    <t>SEP</t>
  </si>
  <si>
    <t>OCT</t>
  </si>
  <si>
    <t>Beautyrest</t>
  </si>
  <si>
    <t>Beautyrest 5.5%</t>
  </si>
  <si>
    <t>PILLOWPROTECTOR</t>
  </si>
  <si>
    <t>Stain release</t>
  </si>
  <si>
    <t>100% Polyester 2pk Stain Safe Pillow Protectors</t>
    <phoneticPr fontId="2" type="noConversion"/>
  </si>
  <si>
    <t>2pk Stain Safe PPTR</t>
  </si>
  <si>
    <t xml:space="preserve">85gsm 100% Polyester stain tech brushed microfiber not waterproof, knife edge, zipper closure; VZB + 1 insert; case pack 72 pairs per master carton (12pairs inner pack) </t>
  </si>
  <si>
    <t>100% polyester woven</t>
    <phoneticPr fontId="2" type="noConversion"/>
  </si>
  <si>
    <t>20x28" (2pk)</t>
  </si>
  <si>
    <t>white</t>
  </si>
  <si>
    <t>BR37-5480</t>
  </si>
  <si>
    <t>Pair</t>
  </si>
  <si>
    <t>Normal</t>
  </si>
  <si>
    <t>6304.93.0000</t>
  </si>
  <si>
    <t>royalty</t>
  </si>
  <si>
    <t>100% Polyester 2pk Stain Safe Pillow Protectors</t>
    <phoneticPr fontId="2" type="noConversion"/>
  </si>
  <si>
    <t>100% polyester woven</t>
  </si>
  <si>
    <t>20x36" (2pk)</t>
  </si>
  <si>
    <t>BR37-5481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</si>
</sst>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8" borderId="3" xfId="3" applyFont="1" applyFill="1" applyBorder="1" applyAlignment="1">
      <alignment horizontal="center" wrapText="1"/>
    </xf>
    <xf numFmtId="0" fontId="8" fillId="0" borderId="3" xfId="3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8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9" borderId="3" xfId="0" applyNumberFormat="1" applyFill="1" applyBorder="1" applyAlignment="1">
      <alignment wrapText="1"/>
    </xf>
    <xf numFmtId="10" fontId="0" fillId="9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BR%20Stain%20Safe%202pk%20PPTR%20WOD%20commit%203.18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_PPT5.31.2024"/>
      <sheetName val="RS proj AUG SEP26"/>
      <sheetName val="ValueSelection"/>
      <sheetName val="Data"/>
    </sheetNames>
    <sheetDataSet>
      <sheetData sheetId="0"/>
      <sheetData sheetId="1"/>
      <sheetData sheetId="2">
        <row r="77">
          <cell r="F77">
            <v>1.45</v>
          </cell>
          <cell r="G77">
            <v>1.6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"/>
  <sheetViews>
    <sheetView tabSelected="1" zoomScale="99" zoomScaleNormal="99" workbookViewId="0">
      <selection activeCell="I14" sqref="I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1" style="2" customWidth="1"/>
    <col min="6" max="6" width="11.28515625" style="2" customWidth="1"/>
    <col min="7" max="7" width="9.140625" style="2" customWidth="1"/>
    <col min="8" max="8" width="13.7109375" style="2" customWidth="1"/>
    <col min="9" max="9" width="8.85546875" style="2" customWidth="1"/>
    <col min="10" max="10" width="35.85546875" style="2" customWidth="1"/>
    <col min="11" max="11" width="10.140625" style="3" customWidth="1"/>
    <col min="12" max="12" width="9.42578125" style="2" customWidth="1"/>
    <col min="13" max="14" width="6.140625" style="2" customWidth="1"/>
    <col min="15" max="15" width="11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5" width="9.140625" style="2"/>
    <col min="56" max="57" width="11.140625" style="6" customWidth="1"/>
    <col min="58" max="58" width="5" style="2" customWidth="1"/>
    <col min="59" max="16384" width="9.140625" style="2"/>
  </cols>
  <sheetData>
    <row r="1" spans="1:61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24" t="s">
        <v>45</v>
      </c>
      <c r="AU1" s="31" t="s">
        <v>46</v>
      </c>
      <c r="AV1" s="30" t="s">
        <v>47</v>
      </c>
      <c r="AW1" s="30" t="s">
        <v>48</v>
      </c>
      <c r="AX1" s="33" t="s">
        <v>49</v>
      </c>
      <c r="AY1" s="34" t="s">
        <v>50</v>
      </c>
      <c r="AZ1" s="35" t="s">
        <v>51</v>
      </c>
      <c r="BA1" s="36" t="s">
        <v>52</v>
      </c>
      <c r="BB1" s="34" t="s">
        <v>53</v>
      </c>
      <c r="BC1" s="13" t="s">
        <v>54</v>
      </c>
      <c r="BD1" s="30" t="s">
        <v>55</v>
      </c>
      <c r="BE1" s="30" t="s">
        <v>56</v>
      </c>
      <c r="BG1" s="37" t="s">
        <v>57</v>
      </c>
      <c r="BH1" s="38" t="s">
        <v>58</v>
      </c>
      <c r="BI1" s="38" t="s">
        <v>59</v>
      </c>
    </row>
    <row r="2" spans="1:61" ht="75" x14ac:dyDescent="0.25">
      <c r="A2" s="39">
        <v>1</v>
      </c>
      <c r="B2" s="40"/>
      <c r="C2" s="40"/>
      <c r="D2" s="40" t="s">
        <v>60</v>
      </c>
      <c r="E2" s="40" t="s">
        <v>61</v>
      </c>
      <c r="F2" s="40" t="s">
        <v>62</v>
      </c>
      <c r="G2" s="41" t="s">
        <v>63</v>
      </c>
      <c r="H2" s="41" t="s">
        <v>64</v>
      </c>
      <c r="I2" s="41" t="s">
        <v>65</v>
      </c>
      <c r="J2" s="41" t="s">
        <v>66</v>
      </c>
      <c r="K2" s="42" t="s">
        <v>67</v>
      </c>
      <c r="L2" s="41" t="s">
        <v>68</v>
      </c>
      <c r="M2" s="41" t="s">
        <v>69</v>
      </c>
      <c r="N2" s="40"/>
      <c r="O2" s="43" t="s">
        <v>70</v>
      </c>
      <c r="P2" s="40"/>
      <c r="Q2" s="40" t="s">
        <v>71</v>
      </c>
      <c r="R2" s="44"/>
      <c r="S2" s="45">
        <v>7.8</v>
      </c>
      <c r="T2" s="46">
        <f>IF(ISERROR(R2/S2),"",R2/S2)</f>
        <v>0</v>
      </c>
      <c r="U2" s="47">
        <f>'[1]HZ CCD_PPT5.31.2024'!F77</f>
        <v>1.45</v>
      </c>
      <c r="V2" s="48">
        <v>11</v>
      </c>
      <c r="W2" s="40" t="s">
        <v>72</v>
      </c>
      <c r="X2" s="49">
        <v>55</v>
      </c>
      <c r="Y2" s="49">
        <v>55</v>
      </c>
      <c r="Z2" s="49">
        <v>38</v>
      </c>
      <c r="AA2" s="45">
        <v>6</v>
      </c>
      <c r="AB2" s="50">
        <v>72</v>
      </c>
      <c r="AC2" s="51">
        <f>IF(X2="","",X2*Y2*Z2/1000000)</f>
        <v>0.11495</v>
      </c>
      <c r="AD2" s="52">
        <f>IF(AB2="","",65/AC2*AB2)</f>
        <v>40713.353632013925</v>
      </c>
      <c r="AE2" s="53">
        <v>3300</v>
      </c>
      <c r="AF2" s="54">
        <f>IF(ISERROR(AE2/AD2),"",AE2/AD2)</f>
        <v>8.105448717948717E-2</v>
      </c>
      <c r="AG2" s="40" t="s">
        <v>73</v>
      </c>
      <c r="AH2" s="55">
        <f>9.3%+20%</f>
        <v>0.29300000000000004</v>
      </c>
      <c r="AI2" s="54">
        <f>IF(ISERROR(U2*AH2),"",U2*AH2)</f>
        <v>0.42485000000000006</v>
      </c>
      <c r="AJ2" s="54">
        <f t="shared" ref="AJ2:AJ3" si="0">IF(ISERROR(U2+AF2+AI2),"",U2+AF2+AI2)</f>
        <v>1.9559044871794873</v>
      </c>
      <c r="AK2" s="55">
        <v>0.01</v>
      </c>
      <c r="AL2" s="54">
        <f t="shared" ref="AL2:AL3" si="1">IF(ISERROR(AZ2*AK2),"",AZ2*AK2)</f>
        <v>2.69E-2</v>
      </c>
      <c r="AM2" s="56">
        <v>0</v>
      </c>
      <c r="AN2" s="54">
        <f t="shared" ref="AN2:AN3" si="2">IF(ISERROR(AZ2*AM2),"",AZ2*AM2)</f>
        <v>0</v>
      </c>
      <c r="AO2" s="55">
        <v>0.08</v>
      </c>
      <c r="AP2" s="54">
        <f t="shared" ref="AP2:AP3" si="3">IF(ISERROR(AZ2*AO2),"",AZ2*AO2)</f>
        <v>0.2152</v>
      </c>
      <c r="AQ2" s="41" t="s">
        <v>74</v>
      </c>
      <c r="AR2" s="55">
        <v>0.06</v>
      </c>
      <c r="AS2" s="54">
        <f t="shared" ref="AS2:AS3" si="4">IF(ISERROR(AZ2*AR2),"",AZ2*AR2)</f>
        <v>0.16139999999999999</v>
      </c>
      <c r="AT2" s="40">
        <v>0</v>
      </c>
      <c r="AU2" s="56">
        <v>0</v>
      </c>
      <c r="AV2" s="57">
        <f t="shared" ref="AV2:AV3" si="5">IF(ISERROR(AZ2*AU2),"",AZ2*AU2)</f>
        <v>0</v>
      </c>
      <c r="AW2" s="54">
        <f>IF(ISERROR(AL2+AN2+AP2+AS2+AV2),"",AL2+AN2+AP2+AS2+AV2)</f>
        <v>0.40349999999999997</v>
      </c>
      <c r="AX2" s="54">
        <f t="shared" ref="AX2:AX3" si="6">IF(ISERROR(AJ2+AW2),"",AJ2+AW2)</f>
        <v>2.3594044871794875</v>
      </c>
      <c r="AY2" s="58">
        <f t="shared" ref="AY2:AY3" si="7">IF(ISERROR((AZ2-AX2)/AZ2),"",(AZ2-AX2)/AZ2)</f>
        <v>0.12289796015632434</v>
      </c>
      <c r="AZ2" s="59">
        <v>2.69</v>
      </c>
      <c r="BA2" s="12">
        <v>6.99</v>
      </c>
      <c r="BB2" s="58">
        <f>IF(ISERROR((BA2-AZ2)/BA2),"",(BA2-AZ2)/BA2)</f>
        <v>0.61516452074391992</v>
      </c>
      <c r="BC2" s="11">
        <f>SUM(BG2:BI2)</f>
        <v>6000</v>
      </c>
      <c r="BD2" s="54">
        <f t="shared" ref="BD2:BD3" si="8">IF(ISERROR(AY2*BC2),"",AX2*BC2)</f>
        <v>14156.426923076924</v>
      </c>
      <c r="BE2" s="54">
        <f>IF(ISERROR(AZ2*BC2),"",AZ2*BC2)</f>
        <v>16140</v>
      </c>
      <c r="BH2" s="2">
        <v>3000</v>
      </c>
      <c r="BI2" s="2">
        <v>3000</v>
      </c>
    </row>
    <row r="3" spans="1:61" ht="75" x14ac:dyDescent="0.25">
      <c r="A3" s="39">
        <v>2</v>
      </c>
      <c r="B3" s="40"/>
      <c r="C3" s="40"/>
      <c r="D3" s="40" t="s">
        <v>60</v>
      </c>
      <c r="E3" s="40" t="s">
        <v>61</v>
      </c>
      <c r="F3" s="40" t="s">
        <v>62</v>
      </c>
      <c r="G3" s="41" t="s">
        <v>63</v>
      </c>
      <c r="H3" s="41" t="s">
        <v>75</v>
      </c>
      <c r="I3" s="41" t="s">
        <v>65</v>
      </c>
      <c r="J3" s="41" t="s">
        <v>66</v>
      </c>
      <c r="K3" s="42" t="s">
        <v>76</v>
      </c>
      <c r="L3" s="41" t="s">
        <v>77</v>
      </c>
      <c r="M3" s="41" t="s">
        <v>69</v>
      </c>
      <c r="N3" s="40"/>
      <c r="O3" s="43" t="s">
        <v>78</v>
      </c>
      <c r="P3" s="40"/>
      <c r="Q3" s="40" t="s">
        <v>71</v>
      </c>
      <c r="R3" s="44"/>
      <c r="S3" s="45">
        <v>7.8</v>
      </c>
      <c r="T3" s="46">
        <f t="shared" ref="T3" si="9">IF(ISERROR(R3/S3),"",R3/S3)</f>
        <v>0</v>
      </c>
      <c r="U3" s="47">
        <f>'[1]HZ CCD_PPT5.31.2024'!G77</f>
        <v>1.6</v>
      </c>
      <c r="V3" s="48">
        <v>12.2</v>
      </c>
      <c r="W3" s="40" t="s">
        <v>72</v>
      </c>
      <c r="X3" s="49">
        <v>55</v>
      </c>
      <c r="Y3" s="49">
        <v>55</v>
      </c>
      <c r="Z3" s="49">
        <v>41</v>
      </c>
      <c r="AA3" s="45">
        <v>6</v>
      </c>
      <c r="AB3" s="11">
        <v>72</v>
      </c>
      <c r="AC3" s="51">
        <f t="shared" ref="AC3" si="10">IF(X3="","",X3*Y3*Z3/1000000)</f>
        <v>0.124025</v>
      </c>
      <c r="AD3" s="52">
        <f t="shared" ref="AD3" si="11">IF(AB3="","",65/AC3*AB3)</f>
        <v>37734.327756500708</v>
      </c>
      <c r="AE3" s="53">
        <v>3300</v>
      </c>
      <c r="AF3" s="54">
        <f t="shared" ref="AF3" si="12">IF(ISERROR(AE3/AD3),"",AE3/AD3)</f>
        <v>8.745352564102564E-2</v>
      </c>
      <c r="AG3" s="40" t="s">
        <v>73</v>
      </c>
      <c r="AH3" s="55">
        <f>9.3%+20%</f>
        <v>0.29300000000000004</v>
      </c>
      <c r="AI3" s="54">
        <f>IF(ISERROR(U3*AH3),"",U3*AH3)</f>
        <v>0.46880000000000011</v>
      </c>
      <c r="AJ3" s="54">
        <f t="shared" si="0"/>
        <v>2.1562535256410258</v>
      </c>
      <c r="AK3" s="55">
        <v>0.01</v>
      </c>
      <c r="AL3" s="54">
        <f t="shared" si="1"/>
        <v>3.1200000000000002E-2</v>
      </c>
      <c r="AM3" s="56">
        <v>0</v>
      </c>
      <c r="AN3" s="54">
        <f t="shared" si="2"/>
        <v>0</v>
      </c>
      <c r="AO3" s="55">
        <v>0.08</v>
      </c>
      <c r="AP3" s="54">
        <f t="shared" si="3"/>
        <v>0.24960000000000002</v>
      </c>
      <c r="AQ3" s="41" t="s">
        <v>74</v>
      </c>
      <c r="AR3" s="55">
        <v>0.06</v>
      </c>
      <c r="AS3" s="54">
        <f t="shared" si="4"/>
        <v>0.18720000000000001</v>
      </c>
      <c r="AT3" s="40">
        <v>0</v>
      </c>
      <c r="AU3" s="56">
        <v>0</v>
      </c>
      <c r="AV3" s="57">
        <f t="shared" si="5"/>
        <v>0</v>
      </c>
      <c r="AW3" s="54">
        <f t="shared" ref="AW3" si="13">IF(ISERROR(AL3+AN3+AP3+AS3+AV3),"",AL3+AN3+AP3+AS3+AV3)</f>
        <v>0.46799999999999997</v>
      </c>
      <c r="AX3" s="54">
        <f t="shared" si="6"/>
        <v>2.6242535256410258</v>
      </c>
      <c r="AY3" s="58">
        <f t="shared" si="7"/>
        <v>0.15889310075608151</v>
      </c>
      <c r="AZ3" s="59">
        <v>3.12</v>
      </c>
      <c r="BA3" s="12">
        <v>7.99</v>
      </c>
      <c r="BB3" s="58">
        <f t="shared" ref="BB3" si="14">IF(ISERROR((BA3-AZ3)/BA3),"",(BA3-AZ3)/BA3)</f>
        <v>0.60951188986232796</v>
      </c>
      <c r="BC3" s="11">
        <f>SUM(BG3:BI3)</f>
        <v>3000</v>
      </c>
      <c r="BD3" s="54">
        <f t="shared" si="8"/>
        <v>7872.7605769230777</v>
      </c>
      <c r="BE3" s="54">
        <f t="shared" ref="BE3" si="15">IF(ISERROR(AZ3*BC3),"",AZ3*BC3)</f>
        <v>9360</v>
      </c>
      <c r="BH3" s="2">
        <v>1500</v>
      </c>
      <c r="BI3" s="2">
        <v>1500</v>
      </c>
    </row>
  </sheetData>
  <sheetProtection insertRows="0" deleteRows="0" sort="0"/>
  <protectedRanges>
    <protectedRange sqref="AW2:AY3 BA2:BC3 L4:AZ243 A2:J243 L2:N3 P2:AT3" name="Range1"/>
    <protectedRange sqref="AV2:AV3" name="Range1_1"/>
    <protectedRange sqref="K2:K246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2026-03-20T03:50:02Z</dcterms:created>
  <dcterms:modified xsi:type="dcterms:W3CDTF">2026-03-20T03:50:27Z</dcterms:modified>
</cp:coreProperties>
</file>