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AB0EE4A-523E-4EBF-93C0-DF2A9FC85C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ORIES">'[1]x-Lists'!$AH$2:$AH$12</definedName>
    <definedName name="AD">'[2]other data'!$T$2:$T$5</definedName>
    <definedName name="ALLOCATION">'[1]x-Lists'!$Q$2</definedName>
    <definedName name="AssortedSKU_Range">[3]Mapping!$J$2:$J$3</definedName>
    <definedName name="BIG_IDEAS">'[1]x-Lists'!$AU$2:$AU$17</definedName>
    <definedName name="bigidea">[4]Lists!$I$6:$I$29</definedName>
    <definedName name="Branded">[4]Lists!$F$6:$F$38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[5]Sheet1!$DW$2:$DW$3</definedName>
    <definedName name="CFSCY">'[1]x-imports'!$A$2:$A$3</definedName>
    <definedName name="chargeback">'[2]other data'!$B$2:$B$6</definedName>
    <definedName name="CLIMATE">'[1]x-Lists'!$O$2:$O$11</definedName>
    <definedName name="cls">#REF!</definedName>
    <definedName name="CodeCountry">#REF!</definedName>
    <definedName name="COLOR">'[1]x-Lists'!$AB$2:$AB$7</definedName>
    <definedName name="COLOR_FAMILY">'[1]x-Lists'!$AC$2:$AC$19</definedName>
    <definedName name="colour">[5]Sheet1!$EH$2:$EH$3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[4]Lists!$E$6:$E$30</definedName>
    <definedName name="d">[6]Mapping!$AR$2:$AR$84</definedName>
    <definedName name="_xlnm.Database">'[1]x-Lists'!$A$2:$A$9</definedName>
    <definedName name="dealPricing_Range">[3]Mapping!$BD$2:$BD$3</definedName>
    <definedName name="den">[4]Lists!$L$6:$L$29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[5]Sheet1!$EC$2:$EC$3</definedName>
    <definedName name="FOBPORT">'[1]x-imports'!$C$2:$C$40</definedName>
    <definedName name="FREIGHT">'[1]x-Lists'!$I$2:$I$5</definedName>
    <definedName name="FreightTerms">#REF!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KD">[5]Sheet1!$DS$2:$DS$2</definedName>
    <definedName name="LicensedProduct_Range">[3]Mapping!$AF$2:$AF$3</definedName>
    <definedName name="LIFESTYLE">'[1]x-Lists'!$T$2:$T$5</definedName>
    <definedName name="lnk">[7]Sheet1!$A$2</definedName>
    <definedName name="LOCALIZATION__PRICEPOINT">'[1]x-Lists'!$Z$2:$Z$5</definedName>
    <definedName name="loctype">'[2]other data'!$BN$2:$BN$6</definedName>
    <definedName name="M">[5]Sheet1!$EA$2:$EA$3</definedName>
    <definedName name="MATERIAL">'[1]x-Lists'!$AE$2:$AE$83</definedName>
    <definedName name="ORDERTYPE">'[2]other data'!$AN$2:$AN$6</definedName>
    <definedName name="OTB">'[2]other data'!$R$2:$R$14</definedName>
    <definedName name="PACK">[5]Sheet1!$EE$2:$EE$3</definedName>
    <definedName name="PACK_SET">'[1]x-Lists'!$AO$2:$AO$34</definedName>
    <definedName name="PATTERN">'[1]x-Lists'!$AF$2:$AF$49</definedName>
    <definedName name="PAYMENTTERMS">'[1]x-imports'!$E$2:$E$3</definedName>
    <definedName name="PayTerms">#REF!</definedName>
    <definedName name="PO_BUY_TYPE">'[1]x-Lists'!$W$2:$W$5</definedName>
    <definedName name="po_type">'[2]other data'!$AU$2:$AU$11</definedName>
    <definedName name="PORT_IFF">[8]a!$A$10:$B$35</definedName>
    <definedName name="POtype">#REF!</definedName>
    <definedName name="Preticketed_Range">[3]Mapping!$H$2:$H$3</definedName>
    <definedName name="QSFOB">[9]Q1!$C$38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calenum">'[2]other data'!$BG$2:$BG$18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IX">#REF!</definedName>
    <definedName name="TREATMENT">'[1]x-Lists'!$AT$2:$AT$28</definedName>
    <definedName name="UDA3A">'[2]other data'!$AY$2:$AY$4</definedName>
    <definedName name="UDA3B">'[2]other data'!$AZ$2:$AZ$6</definedName>
    <definedName name="UNIT">[5]Sheet1!$EF$2:$EF$3</definedName>
    <definedName name="upc">'[2]other data'!$AH$2:$AH$10</definedName>
    <definedName name="UPC1A">'[2]other data'!$BD$2:$BD$5</definedName>
    <definedName name="UPC2A">'[2]other data'!$BF$2:$BF$5</definedName>
    <definedName name="WAREHOUSE">'[2]other data'!$BL$2:$BL$24</definedName>
    <definedName name="WEB_SIZE_CHART">'[1]x-Lists'!$X$2:$X$46</definedName>
    <definedName name="wood">[5]Sheet1!$EG$2:$EG$3</definedName>
    <definedName name="World1">[4]Lists!$H$6:$H$29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5" i="8" l="1"/>
  <c r="BH5" i="8"/>
  <c r="BB5" i="8"/>
  <c r="AY5" i="8"/>
  <c r="AS5" i="8"/>
  <c r="AQ5" i="8"/>
  <c r="AO5" i="8"/>
  <c r="AM5" i="8"/>
  <c r="AJ5" i="8"/>
  <c r="AD5" i="8"/>
  <c r="AE5" i="8" s="1"/>
  <c r="AG5" i="8" s="1"/>
  <c r="BL4" i="8"/>
  <c r="BH4" i="8"/>
  <c r="BB4" i="8"/>
  <c r="AY4" i="8"/>
  <c r="AS4" i="8"/>
  <c r="AQ4" i="8"/>
  <c r="AO4" i="8"/>
  <c r="AM4" i="8"/>
  <c r="AJ4" i="8"/>
  <c r="AD4" i="8"/>
  <c r="AE4" i="8" s="1"/>
  <c r="AG4" i="8" s="1"/>
  <c r="BL3" i="8"/>
  <c r="BH3" i="8"/>
  <c r="BB3" i="8"/>
  <c r="AY3" i="8"/>
  <c r="AS3" i="8"/>
  <c r="AQ3" i="8"/>
  <c r="AO3" i="8"/>
  <c r="AM3" i="8"/>
  <c r="AJ3" i="8"/>
  <c r="AD3" i="8"/>
  <c r="AE3" i="8" s="1"/>
  <c r="BL2" i="8"/>
  <c r="BH2" i="8"/>
  <c r="BB2" i="8"/>
  <c r="AY2" i="8"/>
  <c r="AS2" i="8"/>
  <c r="AQ2" i="8"/>
  <c r="AO2" i="8"/>
  <c r="AM2" i="8"/>
  <c r="AJ2" i="8"/>
  <c r="AD2" i="8"/>
  <c r="AE2" i="8" s="1"/>
  <c r="AK5" i="8" l="1"/>
  <c r="AK4" i="8"/>
  <c r="AG3" i="8"/>
  <c r="AK3" i="8" s="1"/>
  <c r="AU3" i="8"/>
  <c r="AV3" i="8" s="1"/>
  <c r="BC3" i="8" s="1"/>
  <c r="AG2" i="8"/>
  <c r="AK2" i="8" s="1"/>
  <c r="AU2" i="8"/>
  <c r="AV2" i="8" s="1"/>
  <c r="BC2" i="8" s="1"/>
  <c r="AU5" i="8"/>
  <c r="AV5" i="8" s="1"/>
  <c r="BC5" i="8" s="1"/>
  <c r="BD5" i="8" s="1"/>
  <c r="AU4" i="8"/>
  <c r="AV4" i="8" s="1"/>
  <c r="BC4" i="8" s="1"/>
  <c r="BD4" i="8" s="1"/>
  <c r="BK4" i="8" l="1"/>
  <c r="BE4" i="8"/>
  <c r="BK5" i="8"/>
  <c r="BE5" i="8"/>
  <c r="BD2" i="8"/>
  <c r="BD3" i="8"/>
  <c r="BE3" i="8" l="1"/>
  <c r="BK3" i="8"/>
  <c r="BE2" i="8"/>
  <c r="BK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<sst xmlns="http://schemas.openxmlformats.org/spreadsheetml/2006/main" count="120" uniqueCount="84">
  <si>
    <t>Brand</t>
  </si>
  <si>
    <t>Package Type</t>
  </si>
  <si>
    <t>Licensor</t>
  </si>
  <si>
    <t>Normal</t>
  </si>
  <si>
    <t>Premier Comfort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</si>
  <si>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</si>
  <si>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</si>
  <si>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</si>
  <si>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</si>
  <si>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</si>
  <si>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</si>
  <si>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</si>
  <si>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</si>
  <si>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</si>
  <si>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</si>
  <si>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</si>
  <si>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</si>
  <si>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</si>
  <si>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</si>
  <si>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</si>
  <si>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</si>
  <si>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</si>
  <si>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</si>
  <si>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</si>
  <si>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</si>
  <si>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</si>
  <si>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</si>
  <si>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</si>
  <si>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</si>
  <si>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</si>
  <si>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</si>
  <si>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</si>
  <si>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</si>
  <si>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</si>
  <si>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</si>
  <si>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</si>
  <si>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</si>
  <si>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</si>
  <si>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</si>
  <si>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</si>
  <si>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</si>
  <si>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</si>
  <si>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</si>
  <si>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</si>
  <si>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</si>
  <si>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</si>
  <si>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</si>
  <si>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</si>
  <si>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</si>
  <si>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</si>
  <si>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</si>
  <si>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</si>
  <si>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</si>
  <si>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</si>
  <si>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</si>
  <si>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</si>
  <si>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</si>
  <si>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</si>
  <si>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</si>
  <si>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</si>
  <si>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</si>
  <si>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</si>
  <si>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</si>
  <si>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</si>
  <si>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</si>
  <si>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</si>
  <si>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</si>
  <si>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100% Polyester knit throw</t>
  </si>
  <si>
    <t>50x60''</t>
  </si>
  <si>
    <t>6301.40.0020</t>
  </si>
  <si>
    <t>extra freight</t>
  </si>
  <si>
    <t>Cozy Sherpa</t>
  </si>
  <si>
    <t>Toffee Stripe</t>
  </si>
  <si>
    <t>Red Stripe</t>
  </si>
  <si>
    <t>Blue Stripe</t>
  </si>
  <si>
    <t>Green Stripe</t>
  </si>
  <si>
    <t>Premier Comforter Back Print Sherpa Wrap</t>
  </si>
  <si>
    <t>Back Print Sherpa Wrap</t>
  </si>
  <si>
    <t>260gsm back print sherpa with 1'' self hem, 2 self pocket, folded with ribbon + insert, 4pcs per carton</t>
  </si>
  <si>
    <t>MCH58-6426</t>
    <phoneticPr fontId="10" type="noConversion"/>
  </si>
  <si>
    <t>MCH58-6427</t>
  </si>
  <si>
    <t>MCH58-6428</t>
  </si>
  <si>
    <t>MCH58-6429</t>
  </si>
  <si>
    <t>THROW WRAP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</si>
</sst>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[$$-409]#,##0.00_ ;\-[$$-409]#,##0.00\ "/>
    <numFmt numFmtId="182" formatCode="[$$-481]#,##0.00\ ;[Red]\([$$-481]#,##0.00\)"/>
  </numFmts>
  <fonts count="13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181" fontId="1" fillId="0" borderId="0"/>
    <xf numFmtId="182" fontId="9" fillId="0" borderId="0"/>
    <xf numFmtId="182" fontId="11" fillId="0" borderId="0">
      <alignment vertical="center"/>
    </xf>
    <xf numFmtId="176" fontId="12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2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 wrapText="1"/>
    </xf>
    <xf numFmtId="177" fontId="6" fillId="3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3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7" fontId="6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6" fillId="5" borderId="1" xfId="1" applyNumberFormat="1" applyFont="1" applyFill="1" applyBorder="1" applyAlignment="1">
      <alignment wrapText="1"/>
    </xf>
    <xf numFmtId="177" fontId="6" fillId="4" borderId="1" xfId="1" applyNumberFormat="1" applyFont="1" applyFill="1" applyBorder="1" applyAlignment="1">
      <alignment wrapText="1"/>
    </xf>
    <xf numFmtId="10" fontId="6" fillId="4" borderId="1" xfId="1" applyNumberFormat="1" applyFont="1" applyFill="1" applyBorder="1" applyAlignment="1">
      <alignment wrapText="1"/>
    </xf>
    <xf numFmtId="0" fontId="7" fillId="7" borderId="0" xfId="0" applyFont="1" applyFill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5" borderId="1" xfId="4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7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6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4" applyAlignment="1">
      <alignment wrapText="1"/>
    </xf>
    <xf numFmtId="0" fontId="3" fillId="0" borderId="1" xfId="4" applyBorder="1" applyAlignment="1">
      <alignment wrapText="1"/>
    </xf>
    <xf numFmtId="177" fontId="8" fillId="4" borderId="2" xfId="1" applyNumberFormat="1" applyFont="1" applyFill="1" applyBorder="1" applyAlignment="1">
      <alignment wrapText="1"/>
    </xf>
    <xf numFmtId="0" fontId="7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5" borderId="1" xfId="7" applyFont="1" applyFill="1" applyBorder="1" applyAlignment="1">
      <alignment horizontal="left" wrapText="1"/>
    </xf>
    <xf numFmtId="0" fontId="3" fillId="5" borderId="1" xfId="0" applyFont="1" applyFill="1" applyBorder="1" applyAlignment="1">
      <alignment wrapText="1"/>
    </xf>
    <xf numFmtId="176" fontId="0" fillId="5" borderId="1" xfId="11" applyFont="1" applyFill="1" applyBorder="1" applyAlignment="1">
      <alignment wrapText="1"/>
    </xf>
  </cellXfs>
  <cellStyles count="12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2 34" xfId="7" xr:uid="{295BB63C-6B96-48E3-80F9-61D45B6B2E6C}"/>
    <cellStyle name="Normal 2 4 2" xfId="9" xr:uid="{737577D0-2772-44A3-A167-C97EFC087126}"/>
    <cellStyle name="Normal 3" xfId="10" xr:uid="{F48622F3-3327-41FC-BA1D-0E320C974F35}"/>
    <cellStyle name="Percent 2" xfId="6" xr:uid="{E70589B9-27E6-48C2-9E75-E5CCCEF28152}"/>
    <cellStyle name="Style 1" xfId="3" xr:uid="{F4609D05-B161-47A5-8040-F8D4BA086F06}"/>
    <cellStyle name="常规" xfId="0" builtinId="0"/>
    <cellStyle name="常规 10" xfId="8" xr:uid="{81CE922C-4427-42DA-B5C0-43A5AC4CBE73}"/>
    <cellStyle name="货币" xfId="11" builtinId="4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CD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d.docs.live.net\Documents%20and%20Settings\qianyueyun\Local%20Settings\Temporary%20Internet%20Files\Content.Outlook\S0EW6CGV\BBB%20VENDOR%20SET%20UP%20%20ROVERTALLEN%20CHARLESTON%206%2015%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Matty\AppData\Local\Microsoft\Windows\INetCache\Content.Outlook\2V8M9CHG\https:\d.docs.live.net\SPECS\TRACKING\WENDY\APPROVA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L9" t="str">
            <v>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X-PORTS"/>
      <sheetName val="Mapping"/>
      <sheetName val="Mattress"/>
      <sheetName val="Blanket Throw"/>
      <sheetName val="Window"/>
      <sheetName val="Bedding Set"/>
      <sheetName val="Furniture Protector"/>
      <sheetName val="Shower Curtain"/>
      <sheetName val="Sheet Pillowcase"/>
      <sheetName val="Pillow"/>
      <sheetName val="Bedding Accessories"/>
      <sheetName val="Rugs"/>
      <sheetName val="Bath Accessorie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5"/>
  <sheetViews>
    <sheetView tabSelected="1" workbookViewId="0">
      <selection activeCell="J4" sqref="J4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8" width="18.85546875" style="3" customWidth="1"/>
    <col min="9" max="9" width="14.5703125" style="3" customWidth="1"/>
    <col min="10" max="10" width="35.42578125" style="3" customWidth="1"/>
    <col min="11" max="11" width="20.85546875" style="51" customWidth="1"/>
    <col min="12" max="12" width="10.140625" style="3" customWidth="1"/>
    <col min="13" max="13" width="7.5703125" style="3" customWidth="1"/>
    <col min="14" max="14" width="12.7109375" style="3" customWidth="1"/>
    <col min="15" max="16" width="15.42578125" style="3" customWidth="1"/>
    <col min="17" max="17" width="14.42578125" style="3" customWidth="1"/>
    <col min="18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4" customWidth="1"/>
    <col min="26" max="26" width="8.7109375" style="44" customWidth="1"/>
    <col min="27" max="27" width="7.140625" style="44" customWidth="1"/>
    <col min="28" max="28" width="9" style="5" customWidth="1"/>
    <col min="29" max="29" width="6.28515625" style="7" customWidth="1"/>
    <col min="30" max="30" width="10" style="48" customWidth="1"/>
    <col min="31" max="31" width="9.85546875" style="7" customWidth="1"/>
    <col min="32" max="32" width="7.85546875" style="3" customWidth="1"/>
    <col min="33" max="33" width="8.85546875" style="6" customWidth="1"/>
    <col min="34" max="34" width="7.8554687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85546875" style="3" customWidth="1"/>
    <col min="64" max="64" width="20.140625" style="3" customWidth="1"/>
    <col min="65" max="16384" width="9.140625" style="3"/>
  </cols>
  <sheetData>
    <row r="1" spans="1:64" ht="68.099999999999994" customHeight="1">
      <c r="A1" s="11" t="s">
        <v>5</v>
      </c>
      <c r="B1" s="11" t="s">
        <v>6</v>
      </c>
      <c r="C1" s="41" t="s">
        <v>7</v>
      </c>
      <c r="D1" s="42" t="s">
        <v>0</v>
      </c>
      <c r="E1" s="42" t="s">
        <v>2</v>
      </c>
      <c r="F1" s="13" t="s">
        <v>60</v>
      </c>
      <c r="G1" s="41" t="s">
        <v>8</v>
      </c>
      <c r="H1" s="12" t="s">
        <v>9</v>
      </c>
      <c r="I1" s="40" t="s">
        <v>62</v>
      </c>
      <c r="J1" s="12" t="s">
        <v>10</v>
      </c>
      <c r="K1" s="40" t="s">
        <v>64</v>
      </c>
      <c r="L1" s="12" t="s">
        <v>11</v>
      </c>
      <c r="M1" s="12" t="s">
        <v>12</v>
      </c>
      <c r="N1" s="41" t="s">
        <v>13</v>
      </c>
      <c r="O1" s="41" t="s">
        <v>66</v>
      </c>
      <c r="P1" s="41" t="s">
        <v>14</v>
      </c>
      <c r="Q1" s="41" t="s">
        <v>15</v>
      </c>
      <c r="R1" s="40" t="s">
        <v>63</v>
      </c>
      <c r="S1" s="14" t="s">
        <v>16</v>
      </c>
      <c r="T1" s="15" t="s">
        <v>17</v>
      </c>
      <c r="U1" s="16" t="s">
        <v>18</v>
      </c>
      <c r="V1" s="17" t="s">
        <v>19</v>
      </c>
      <c r="W1" s="18" t="s">
        <v>20</v>
      </c>
      <c r="X1" s="19" t="s">
        <v>1</v>
      </c>
      <c r="Y1" s="45" t="s">
        <v>21</v>
      </c>
      <c r="Z1" s="45" t="s">
        <v>22</v>
      </c>
      <c r="AA1" s="45" t="s">
        <v>23</v>
      </c>
      <c r="AB1" s="20" t="s">
        <v>24</v>
      </c>
      <c r="AC1" s="21" t="s">
        <v>25</v>
      </c>
      <c r="AD1" s="49" t="s">
        <v>26</v>
      </c>
      <c r="AE1" s="22" t="s">
        <v>27</v>
      </c>
      <c r="AF1" s="11" t="s">
        <v>28</v>
      </c>
      <c r="AG1" s="23" t="s">
        <v>29</v>
      </c>
      <c r="AH1" s="11" t="s">
        <v>30</v>
      </c>
      <c r="AI1" s="24" t="s">
        <v>31</v>
      </c>
      <c r="AJ1" s="25" t="s">
        <v>32</v>
      </c>
      <c r="AK1" s="23" t="s">
        <v>33</v>
      </c>
      <c r="AL1" s="24" t="s">
        <v>34</v>
      </c>
      <c r="AM1" s="23" t="s">
        <v>35</v>
      </c>
      <c r="AN1" s="24" t="s">
        <v>36</v>
      </c>
      <c r="AO1" s="23" t="s">
        <v>37</v>
      </c>
      <c r="AP1" s="24" t="s">
        <v>38</v>
      </c>
      <c r="AQ1" s="23" t="s">
        <v>39</v>
      </c>
      <c r="AR1" s="47" t="s">
        <v>40</v>
      </c>
      <c r="AS1" s="23" t="s">
        <v>41</v>
      </c>
      <c r="AT1" s="19" t="s">
        <v>42</v>
      </c>
      <c r="AU1" s="24" t="s">
        <v>43</v>
      </c>
      <c r="AV1" s="23" t="s">
        <v>44</v>
      </c>
      <c r="AW1" s="43" t="s">
        <v>45</v>
      </c>
      <c r="AX1" s="24" t="s">
        <v>46</v>
      </c>
      <c r="AY1" s="23" t="s">
        <v>47</v>
      </c>
      <c r="AZ1" s="43" t="s">
        <v>48</v>
      </c>
      <c r="BA1" s="24" t="s">
        <v>49</v>
      </c>
      <c r="BB1" s="23" t="s">
        <v>50</v>
      </c>
      <c r="BC1" s="23" t="s">
        <v>51</v>
      </c>
      <c r="BD1" s="26" t="s">
        <v>52</v>
      </c>
      <c r="BE1" s="27" t="s">
        <v>53</v>
      </c>
      <c r="BF1" s="28" t="s">
        <v>54</v>
      </c>
      <c r="BG1" s="29" t="s">
        <v>55</v>
      </c>
      <c r="BH1" s="54" t="s">
        <v>56</v>
      </c>
      <c r="BI1" s="53" t="s">
        <v>65</v>
      </c>
      <c r="BJ1" s="11" t="s">
        <v>57</v>
      </c>
      <c r="BK1" s="30" t="s">
        <v>58</v>
      </c>
      <c r="BL1" s="30" t="s">
        <v>59</v>
      </c>
    </row>
    <row r="2" spans="1:64" ht="45">
      <c r="A2" s="31">
        <v>5</v>
      </c>
      <c r="B2" s="1"/>
      <c r="C2" s="1"/>
      <c r="D2" s="1" t="s">
        <v>4</v>
      </c>
      <c r="E2" s="1"/>
      <c r="F2" s="55" t="s">
        <v>83</v>
      </c>
      <c r="G2" s="1" t="s">
        <v>71</v>
      </c>
      <c r="H2" s="1" t="s">
        <v>76</v>
      </c>
      <c r="I2" s="1" t="s">
        <v>77</v>
      </c>
      <c r="J2" s="55" t="s">
        <v>78</v>
      </c>
      <c r="K2" s="52" t="s">
        <v>67</v>
      </c>
      <c r="L2" s="1" t="s">
        <v>68</v>
      </c>
      <c r="M2" s="1" t="s">
        <v>72</v>
      </c>
      <c r="N2" s="56"/>
      <c r="O2" s="57"/>
      <c r="P2" s="57" t="s">
        <v>79</v>
      </c>
      <c r="Q2" s="1"/>
      <c r="R2" s="1" t="s">
        <v>61</v>
      </c>
      <c r="S2" s="32"/>
      <c r="T2" s="33">
        <v>7.8</v>
      </c>
      <c r="U2" s="34">
        <v>0</v>
      </c>
      <c r="V2" s="35">
        <v>2.82</v>
      </c>
      <c r="W2" s="58"/>
      <c r="X2" s="1" t="s">
        <v>3</v>
      </c>
      <c r="Y2" s="46">
        <v>41</v>
      </c>
      <c r="Z2" s="46">
        <v>40</v>
      </c>
      <c r="AA2" s="46">
        <v>34</v>
      </c>
      <c r="AB2" s="33">
        <v>2</v>
      </c>
      <c r="AC2" s="9">
        <v>4</v>
      </c>
      <c r="AD2" s="50">
        <f t="shared" ref="AD2:AD5" si="0">IF(Y2="","",Y2*Z2*AA2/1000000)</f>
        <v>5.6000000000000001E-2</v>
      </c>
      <c r="AE2" s="36">
        <f t="shared" ref="AE2:AE5" si="1">IF(AC2="","",65/AD2*AC2)</f>
        <v>4643</v>
      </c>
      <c r="AF2" s="1">
        <v>3200</v>
      </c>
      <c r="AG2" s="37">
        <f t="shared" ref="AG2:AG5" si="2">IF(ISERROR(AF2/AE2),"",AF2/AE2)</f>
        <v>0.69</v>
      </c>
      <c r="AH2" s="1" t="s">
        <v>69</v>
      </c>
      <c r="AI2" s="38">
        <v>0.185</v>
      </c>
      <c r="AJ2" s="37">
        <f t="shared" ref="AJ2:AJ5" si="3">IF(ISERROR(V2*AI2),"",V2*AI2)</f>
        <v>0.52</v>
      </c>
      <c r="AK2" s="37">
        <f t="shared" ref="AK2:AK5" si="4">IF(ISERROR(V2+AG2+AJ2),"",V2+AG2+AJ2)</f>
        <v>4.03</v>
      </c>
      <c r="AL2" s="38">
        <v>0.05</v>
      </c>
      <c r="AM2" s="37">
        <f t="shared" ref="AM2:AM5" si="5">IF(ISERROR(BF2*AL2),"",BF2*AL2)</f>
        <v>0.28999999999999998</v>
      </c>
      <c r="AN2" s="38"/>
      <c r="AO2" s="37">
        <f t="shared" ref="AO2:AO5" si="6">IF(ISERROR(BF2*AN2),"",BF2*AN2)</f>
        <v>0</v>
      </c>
      <c r="AP2" s="38"/>
      <c r="AQ2" s="37">
        <f t="shared" ref="AQ2:AQ5" si="7">IF(ISERROR(BF2*AP2),"",BF2*AP2)</f>
        <v>0</v>
      </c>
      <c r="AR2" s="38"/>
      <c r="AS2" s="37">
        <f t="shared" ref="AS2:AS5" si="8">IF(ISERROR(BF2*AR2),"",BF2*AR2)</f>
        <v>0</v>
      </c>
      <c r="AT2" s="1" t="s">
        <v>70</v>
      </c>
      <c r="AU2" s="38">
        <f>200/AE2/BF2</f>
        <v>7.3000000000000001E-3</v>
      </c>
      <c r="AV2" s="37">
        <f t="shared" ref="AV2:AV5" si="9">IF(ISERROR(BF2*AU2),"",BF2*AU2)</f>
        <v>0.04</v>
      </c>
      <c r="AW2" s="37"/>
      <c r="AX2" s="38"/>
      <c r="AY2" s="37">
        <f t="shared" ref="AY2:AY5" si="10">IF(ISERROR(BF2*AX2),"",BF2*AX2)</f>
        <v>0</v>
      </c>
      <c r="AZ2" s="37"/>
      <c r="BA2" s="38"/>
      <c r="BB2" s="37">
        <f t="shared" ref="BB2:BB5" si="11">IF(ISERROR(BF2*BA2),"",BF2*BA2)</f>
        <v>0</v>
      </c>
      <c r="BC2" s="37">
        <f t="shared" ref="BC2:BC5" si="12">IF(ISERROR(AM2+AO2+AQ2+AV2),"",AM2+AO2+AQ2+AV2)</f>
        <v>0.33</v>
      </c>
      <c r="BD2" s="37">
        <f t="shared" ref="BD2:BD5" si="13">IF(ISERROR(AK2+BC2),"",AK2+BC2)</f>
        <v>4.3600000000000003</v>
      </c>
      <c r="BE2" s="39">
        <f t="shared" ref="BE2:BE5" si="14">IF(ISERROR((BF2-BD2)/BF2),"",(BF2-BD2)/BF2)</f>
        <v>0.25850000000000001</v>
      </c>
      <c r="BF2" s="10">
        <v>5.88</v>
      </c>
      <c r="BG2" s="10">
        <v>12.99</v>
      </c>
      <c r="BH2" s="39">
        <f t="shared" ref="BH2:BH5" si="15">IF(ISERROR((BG2-BF2)/BG2),"",(BG2-BF2)/BG2)</f>
        <v>0.54730000000000001</v>
      </c>
      <c r="BI2" s="10"/>
      <c r="BJ2" s="9">
        <v>92924</v>
      </c>
      <c r="BK2" s="37">
        <f t="shared" ref="BK2:BK5" si="16">IF(ISERROR(BD2*BJ2),"",BD2*BJ2)</f>
        <v>405148.64</v>
      </c>
      <c r="BL2" s="37">
        <f t="shared" ref="BL2:BL5" si="17">IF(ISERROR(BF2*BJ2),"",BF2*BJ2)</f>
        <v>546393.12</v>
      </c>
    </row>
    <row r="3" spans="1:64" ht="45">
      <c r="A3" s="31">
        <v>6</v>
      </c>
      <c r="B3" s="1"/>
      <c r="C3" s="1"/>
      <c r="D3" s="1" t="s">
        <v>4</v>
      </c>
      <c r="E3" s="1"/>
      <c r="F3" s="55" t="s">
        <v>83</v>
      </c>
      <c r="G3" s="1" t="s">
        <v>71</v>
      </c>
      <c r="H3" s="1" t="s">
        <v>76</v>
      </c>
      <c r="I3" s="1" t="s">
        <v>77</v>
      </c>
      <c r="J3" s="55" t="s">
        <v>78</v>
      </c>
      <c r="K3" s="52" t="s">
        <v>67</v>
      </c>
      <c r="L3" s="1" t="s">
        <v>68</v>
      </c>
      <c r="M3" s="1" t="s">
        <v>73</v>
      </c>
      <c r="N3" s="56"/>
      <c r="O3" s="57"/>
      <c r="P3" s="57" t="s">
        <v>80</v>
      </c>
      <c r="Q3" s="1"/>
      <c r="R3" s="1" t="s">
        <v>61</v>
      </c>
      <c r="S3" s="32"/>
      <c r="T3" s="33">
        <v>7.8</v>
      </c>
      <c r="U3" s="34">
        <v>0</v>
      </c>
      <c r="V3" s="35">
        <v>2.82</v>
      </c>
      <c r="W3" s="58"/>
      <c r="X3" s="1" t="s">
        <v>3</v>
      </c>
      <c r="Y3" s="46">
        <v>41</v>
      </c>
      <c r="Z3" s="46">
        <v>40</v>
      </c>
      <c r="AA3" s="46">
        <v>34</v>
      </c>
      <c r="AB3" s="33">
        <v>2</v>
      </c>
      <c r="AC3" s="9">
        <v>4</v>
      </c>
      <c r="AD3" s="50">
        <f t="shared" si="0"/>
        <v>5.6000000000000001E-2</v>
      </c>
      <c r="AE3" s="36">
        <f t="shared" si="1"/>
        <v>4643</v>
      </c>
      <c r="AF3" s="1">
        <v>3200</v>
      </c>
      <c r="AG3" s="37">
        <f t="shared" si="2"/>
        <v>0.69</v>
      </c>
      <c r="AH3" s="1" t="s">
        <v>69</v>
      </c>
      <c r="AI3" s="38">
        <v>0.185</v>
      </c>
      <c r="AJ3" s="37">
        <f t="shared" si="3"/>
        <v>0.52</v>
      </c>
      <c r="AK3" s="37">
        <f t="shared" si="4"/>
        <v>4.03</v>
      </c>
      <c r="AL3" s="38">
        <v>0.05</v>
      </c>
      <c r="AM3" s="37">
        <f t="shared" si="5"/>
        <v>0.28999999999999998</v>
      </c>
      <c r="AN3" s="38"/>
      <c r="AO3" s="37">
        <f t="shared" si="6"/>
        <v>0</v>
      </c>
      <c r="AP3" s="38"/>
      <c r="AQ3" s="37">
        <f t="shared" si="7"/>
        <v>0</v>
      </c>
      <c r="AR3" s="38"/>
      <c r="AS3" s="37">
        <f t="shared" si="8"/>
        <v>0</v>
      </c>
      <c r="AT3" s="1" t="s">
        <v>70</v>
      </c>
      <c r="AU3" s="38">
        <f t="shared" ref="AU3:AU5" si="18">200/AE3/BF3</f>
        <v>7.3000000000000001E-3</v>
      </c>
      <c r="AV3" s="37">
        <f t="shared" si="9"/>
        <v>0.04</v>
      </c>
      <c r="AW3" s="37"/>
      <c r="AX3" s="38"/>
      <c r="AY3" s="37">
        <f t="shared" si="10"/>
        <v>0</v>
      </c>
      <c r="AZ3" s="37"/>
      <c r="BA3" s="38"/>
      <c r="BB3" s="37">
        <f t="shared" si="11"/>
        <v>0</v>
      </c>
      <c r="BC3" s="37">
        <f t="shared" si="12"/>
        <v>0.33</v>
      </c>
      <c r="BD3" s="37">
        <f t="shared" si="13"/>
        <v>4.3600000000000003</v>
      </c>
      <c r="BE3" s="39">
        <f t="shared" si="14"/>
        <v>0.25850000000000001</v>
      </c>
      <c r="BF3" s="10">
        <v>5.88</v>
      </c>
      <c r="BG3" s="10">
        <v>12.99</v>
      </c>
      <c r="BH3" s="39">
        <f t="shared" si="15"/>
        <v>0.54730000000000001</v>
      </c>
      <c r="BI3" s="10"/>
      <c r="BJ3" s="9"/>
      <c r="BK3" s="37">
        <f t="shared" si="16"/>
        <v>0</v>
      </c>
      <c r="BL3" s="37">
        <f t="shared" si="17"/>
        <v>0</v>
      </c>
    </row>
    <row r="4" spans="1:64" ht="45">
      <c r="A4" s="31">
        <v>7</v>
      </c>
      <c r="B4" s="1"/>
      <c r="C4" s="1"/>
      <c r="D4" s="1" t="s">
        <v>4</v>
      </c>
      <c r="E4" s="1"/>
      <c r="F4" s="55" t="s">
        <v>83</v>
      </c>
      <c r="G4" s="1" t="s">
        <v>71</v>
      </c>
      <c r="H4" s="1" t="s">
        <v>76</v>
      </c>
      <c r="I4" s="1" t="s">
        <v>77</v>
      </c>
      <c r="J4" s="55" t="s">
        <v>78</v>
      </c>
      <c r="K4" s="52" t="s">
        <v>67</v>
      </c>
      <c r="L4" s="1" t="s">
        <v>68</v>
      </c>
      <c r="M4" s="1" t="s">
        <v>74</v>
      </c>
      <c r="N4" s="56"/>
      <c r="O4" s="57"/>
      <c r="P4" s="57" t="s">
        <v>81</v>
      </c>
      <c r="Q4" s="1"/>
      <c r="R4" s="1" t="s">
        <v>61</v>
      </c>
      <c r="S4" s="32"/>
      <c r="T4" s="33">
        <v>7.8</v>
      </c>
      <c r="U4" s="34">
        <v>0</v>
      </c>
      <c r="V4" s="35">
        <v>2.82</v>
      </c>
      <c r="W4" s="58"/>
      <c r="X4" s="1" t="s">
        <v>3</v>
      </c>
      <c r="Y4" s="46">
        <v>41</v>
      </c>
      <c r="Z4" s="46">
        <v>40</v>
      </c>
      <c r="AA4" s="46">
        <v>34</v>
      </c>
      <c r="AB4" s="33">
        <v>2</v>
      </c>
      <c r="AC4" s="9">
        <v>4</v>
      </c>
      <c r="AD4" s="50">
        <f t="shared" si="0"/>
        <v>5.6000000000000001E-2</v>
      </c>
      <c r="AE4" s="36">
        <f t="shared" si="1"/>
        <v>4643</v>
      </c>
      <c r="AF4" s="1">
        <v>3200</v>
      </c>
      <c r="AG4" s="37">
        <f t="shared" si="2"/>
        <v>0.69</v>
      </c>
      <c r="AH4" s="1" t="s">
        <v>69</v>
      </c>
      <c r="AI4" s="38">
        <v>0.185</v>
      </c>
      <c r="AJ4" s="37">
        <f t="shared" si="3"/>
        <v>0.52</v>
      </c>
      <c r="AK4" s="37">
        <f t="shared" si="4"/>
        <v>4.03</v>
      </c>
      <c r="AL4" s="38">
        <v>0.05</v>
      </c>
      <c r="AM4" s="37">
        <f t="shared" si="5"/>
        <v>0.28999999999999998</v>
      </c>
      <c r="AN4" s="38"/>
      <c r="AO4" s="37">
        <f t="shared" si="6"/>
        <v>0</v>
      </c>
      <c r="AP4" s="38"/>
      <c r="AQ4" s="37">
        <f t="shared" si="7"/>
        <v>0</v>
      </c>
      <c r="AR4" s="38"/>
      <c r="AS4" s="37">
        <f t="shared" si="8"/>
        <v>0</v>
      </c>
      <c r="AT4" s="1" t="s">
        <v>70</v>
      </c>
      <c r="AU4" s="38">
        <f t="shared" si="18"/>
        <v>7.3000000000000001E-3</v>
      </c>
      <c r="AV4" s="37">
        <f t="shared" si="9"/>
        <v>0.04</v>
      </c>
      <c r="AW4" s="37"/>
      <c r="AX4" s="38"/>
      <c r="AY4" s="37">
        <f t="shared" si="10"/>
        <v>0</v>
      </c>
      <c r="AZ4" s="37"/>
      <c r="BA4" s="38"/>
      <c r="BB4" s="37">
        <f t="shared" si="11"/>
        <v>0</v>
      </c>
      <c r="BC4" s="37">
        <f t="shared" si="12"/>
        <v>0.33</v>
      </c>
      <c r="BD4" s="37">
        <f t="shared" si="13"/>
        <v>4.3600000000000003</v>
      </c>
      <c r="BE4" s="39">
        <f t="shared" si="14"/>
        <v>0.25850000000000001</v>
      </c>
      <c r="BF4" s="10">
        <v>5.88</v>
      </c>
      <c r="BG4" s="10">
        <v>12.99</v>
      </c>
      <c r="BH4" s="39">
        <f t="shared" si="15"/>
        <v>0.54730000000000001</v>
      </c>
      <c r="BI4" s="10"/>
      <c r="BJ4" s="9"/>
      <c r="BK4" s="37">
        <f t="shared" si="16"/>
        <v>0</v>
      </c>
      <c r="BL4" s="37">
        <f t="shared" si="17"/>
        <v>0</v>
      </c>
    </row>
    <row r="5" spans="1:64" ht="45">
      <c r="A5" s="31">
        <v>8</v>
      </c>
      <c r="B5" s="1"/>
      <c r="C5" s="1"/>
      <c r="D5" s="1" t="s">
        <v>4</v>
      </c>
      <c r="E5" s="1"/>
      <c r="F5" s="55" t="s">
        <v>83</v>
      </c>
      <c r="G5" s="1" t="s">
        <v>71</v>
      </c>
      <c r="H5" s="1" t="s">
        <v>76</v>
      </c>
      <c r="I5" s="1" t="s">
        <v>77</v>
      </c>
      <c r="J5" s="55" t="s">
        <v>78</v>
      </c>
      <c r="K5" s="52" t="s">
        <v>67</v>
      </c>
      <c r="L5" s="1" t="s">
        <v>68</v>
      </c>
      <c r="M5" s="1" t="s">
        <v>75</v>
      </c>
      <c r="N5" s="56"/>
      <c r="O5" s="57"/>
      <c r="P5" s="57" t="s">
        <v>82</v>
      </c>
      <c r="Q5" s="1"/>
      <c r="R5" s="1" t="s">
        <v>61</v>
      </c>
      <c r="S5" s="32"/>
      <c r="T5" s="33">
        <v>7.8</v>
      </c>
      <c r="U5" s="34">
        <v>0</v>
      </c>
      <c r="V5" s="35">
        <v>2.82</v>
      </c>
      <c r="W5" s="58"/>
      <c r="X5" s="1" t="s">
        <v>3</v>
      </c>
      <c r="Y5" s="46">
        <v>41</v>
      </c>
      <c r="Z5" s="46">
        <v>40</v>
      </c>
      <c r="AA5" s="46">
        <v>34</v>
      </c>
      <c r="AB5" s="33">
        <v>2</v>
      </c>
      <c r="AC5" s="9">
        <v>4</v>
      </c>
      <c r="AD5" s="50">
        <f t="shared" si="0"/>
        <v>5.6000000000000001E-2</v>
      </c>
      <c r="AE5" s="36">
        <f t="shared" si="1"/>
        <v>4643</v>
      </c>
      <c r="AF5" s="1">
        <v>3200</v>
      </c>
      <c r="AG5" s="37">
        <f t="shared" si="2"/>
        <v>0.69</v>
      </c>
      <c r="AH5" s="1" t="s">
        <v>69</v>
      </c>
      <c r="AI5" s="38">
        <v>0.185</v>
      </c>
      <c r="AJ5" s="37">
        <f t="shared" si="3"/>
        <v>0.52</v>
      </c>
      <c r="AK5" s="37">
        <f t="shared" si="4"/>
        <v>4.03</v>
      </c>
      <c r="AL5" s="38">
        <v>0.05</v>
      </c>
      <c r="AM5" s="37">
        <f t="shared" si="5"/>
        <v>0.28999999999999998</v>
      </c>
      <c r="AN5" s="38"/>
      <c r="AO5" s="37">
        <f t="shared" si="6"/>
        <v>0</v>
      </c>
      <c r="AP5" s="38"/>
      <c r="AQ5" s="37">
        <f t="shared" si="7"/>
        <v>0</v>
      </c>
      <c r="AR5" s="38"/>
      <c r="AS5" s="37">
        <f t="shared" si="8"/>
        <v>0</v>
      </c>
      <c r="AT5" s="1" t="s">
        <v>70</v>
      </c>
      <c r="AU5" s="38">
        <f t="shared" si="18"/>
        <v>7.3000000000000001E-3</v>
      </c>
      <c r="AV5" s="37">
        <f t="shared" si="9"/>
        <v>0.04</v>
      </c>
      <c r="AW5" s="37"/>
      <c r="AX5" s="38"/>
      <c r="AY5" s="37">
        <f t="shared" si="10"/>
        <v>0</v>
      </c>
      <c r="AZ5" s="37"/>
      <c r="BA5" s="38"/>
      <c r="BB5" s="37">
        <f t="shared" si="11"/>
        <v>0</v>
      </c>
      <c r="BC5" s="37">
        <f t="shared" si="12"/>
        <v>0.33</v>
      </c>
      <c r="BD5" s="37">
        <f t="shared" si="13"/>
        <v>4.3600000000000003</v>
      </c>
      <c r="BE5" s="39">
        <f t="shared" si="14"/>
        <v>0.25850000000000001</v>
      </c>
      <c r="BF5" s="10">
        <v>5.88</v>
      </c>
      <c r="BG5" s="10">
        <v>12.99</v>
      </c>
      <c r="BH5" s="39">
        <f t="shared" si="15"/>
        <v>0.54730000000000001</v>
      </c>
      <c r="BI5" s="10"/>
      <c r="BJ5" s="9"/>
      <c r="BK5" s="37">
        <f t="shared" si="16"/>
        <v>0</v>
      </c>
      <c r="BL5" s="37">
        <f t="shared" si="17"/>
        <v>0</v>
      </c>
    </row>
  </sheetData>
  <sheetProtection insertRows="0" deleteRows="0" sort="0"/>
  <protectedRanges>
    <protectedRange sqref="AR1:AS1 AW1 AZ1" name="Range1"/>
    <protectedRange sqref="AB2:AB5" name="Range1_3"/>
    <protectedRange sqref="AD2:AD5 T2:T5 F2:F5" name="Range1_4"/>
    <protectedRange sqref="BJ2:BJ5 A2:E5 BG2:BH5 L2:M5 Q2:S5 AE2:BE5 G2:J5 U2:AA5 AC2:AC5" name="Range1_3_1"/>
    <protectedRange sqref="K2:K5" name="Range1_1_1_1"/>
    <protectedRange sqref="BI2:BI5" name="Range1_2_2_1"/>
    <protectedRange sqref="O2:O5" name="Range1_2_1_1_1"/>
    <protectedRange sqref="P2:P5" name="Range1_3_3_1"/>
  </protectedRanges>
  <phoneticPr fontId="1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2026-03-09T03:24:52Z</dcterms:modified>
</cp:coreProperties>
</file>