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C13" i="1" l="1"/>
  <c r="AT13" i="1"/>
  <c r="AQ13" i="1"/>
  <c r="AN13" i="1"/>
  <c r="AL13" i="1"/>
  <c r="AU13" i="1" s="1"/>
  <c r="AD13" i="1"/>
  <c r="AE13" i="1" s="1"/>
  <c r="AG13" i="1" s="1"/>
  <c r="V13" i="1"/>
  <c r="AV13" i="1" s="1"/>
  <c r="BC12" i="1"/>
  <c r="AT12" i="1"/>
  <c r="AQ12" i="1"/>
  <c r="AN12" i="1"/>
  <c r="AL12" i="1"/>
  <c r="AU12" i="1" s="1"/>
  <c r="AV12" i="1" s="1"/>
  <c r="AE12" i="1"/>
  <c r="AG12" i="1" s="1"/>
  <c r="AD12" i="1"/>
  <c r="V12" i="1"/>
  <c r="AJ12" i="1" s="1"/>
  <c r="BC11" i="1"/>
  <c r="AT11" i="1"/>
  <c r="AQ11" i="1"/>
  <c r="AN11" i="1"/>
  <c r="AL11" i="1"/>
  <c r="AU11" i="1" s="1"/>
  <c r="AD11" i="1"/>
  <c r="AE11" i="1" s="1"/>
  <c r="AG11" i="1" s="1"/>
  <c r="V11" i="1"/>
  <c r="BC10" i="1"/>
  <c r="AT10" i="1"/>
  <c r="AQ10" i="1"/>
  <c r="AN10" i="1"/>
  <c r="AL10" i="1"/>
  <c r="AU10" i="1" s="1"/>
  <c r="AV10" i="1" s="1"/>
  <c r="AE10" i="1"/>
  <c r="AG10" i="1" s="1"/>
  <c r="AD10" i="1"/>
  <c r="V10" i="1"/>
  <c r="AJ10" i="1" s="1"/>
  <c r="BC9" i="1"/>
  <c r="AT9" i="1"/>
  <c r="AQ9" i="1"/>
  <c r="AN9" i="1"/>
  <c r="AL9" i="1"/>
  <c r="AU9" i="1" s="1"/>
  <c r="AD9" i="1"/>
  <c r="AE9" i="1" s="1"/>
  <c r="AG9" i="1" s="1"/>
  <c r="V9" i="1"/>
  <c r="BC8" i="1"/>
  <c r="AT8" i="1"/>
  <c r="AQ8" i="1"/>
  <c r="AN8" i="1"/>
  <c r="AL8" i="1"/>
  <c r="AU8" i="1" s="1"/>
  <c r="AV8" i="1" s="1"/>
  <c r="AE8" i="1"/>
  <c r="AG8" i="1" s="1"/>
  <c r="AD8" i="1"/>
  <c r="V8" i="1"/>
  <c r="AJ8" i="1" s="1"/>
  <c r="BC7" i="1"/>
  <c r="AT7" i="1"/>
  <c r="AQ7" i="1"/>
  <c r="AN7" i="1"/>
  <c r="AL7" i="1"/>
  <c r="AU7" i="1" s="1"/>
  <c r="AD7" i="1"/>
  <c r="AE7" i="1" s="1"/>
  <c r="AG7" i="1" s="1"/>
  <c r="V7" i="1"/>
  <c r="AV7" i="1" s="1"/>
  <c r="BC6" i="1"/>
  <c r="AT6" i="1"/>
  <c r="AQ6" i="1"/>
  <c r="AN6" i="1"/>
  <c r="AL6" i="1"/>
  <c r="AU6" i="1" s="1"/>
  <c r="AV6" i="1" s="1"/>
  <c r="AE6" i="1"/>
  <c r="AG6" i="1" s="1"/>
  <c r="AD6" i="1"/>
  <c r="V6" i="1"/>
  <c r="AJ6" i="1" s="1"/>
  <c r="BC5" i="1"/>
  <c r="AT5" i="1"/>
  <c r="AQ5" i="1"/>
  <c r="AN5" i="1"/>
  <c r="AL5" i="1"/>
  <c r="AU5" i="1" s="1"/>
  <c r="AD5" i="1"/>
  <c r="AE5" i="1" s="1"/>
  <c r="AG5" i="1" s="1"/>
  <c r="V5" i="1"/>
  <c r="AV5" i="1" s="1"/>
  <c r="U5" i="1"/>
  <c r="BC4" i="1"/>
  <c r="AT4" i="1"/>
  <c r="AQ4" i="1"/>
  <c r="AN4" i="1"/>
  <c r="AL4" i="1"/>
  <c r="AU4" i="1" s="1"/>
  <c r="AD4" i="1"/>
  <c r="AE4" i="1" s="1"/>
  <c r="AG4" i="1" s="1"/>
  <c r="U4" i="1"/>
  <c r="V4" i="1" s="1"/>
  <c r="BC3" i="1"/>
  <c r="AT3" i="1"/>
  <c r="AQ3" i="1"/>
  <c r="AN3" i="1"/>
  <c r="AL3" i="1"/>
  <c r="AU3" i="1" s="1"/>
  <c r="AE3" i="1"/>
  <c r="AG3" i="1" s="1"/>
  <c r="AD3" i="1"/>
  <c r="U3" i="1"/>
  <c r="V3" i="1" s="1"/>
  <c r="BC2" i="1"/>
  <c r="BE13" i="1" s="1"/>
  <c r="AT2" i="1"/>
  <c r="AQ2" i="1"/>
  <c r="AN2" i="1"/>
  <c r="AL2" i="1"/>
  <c r="AU2" i="1" s="1"/>
  <c r="AD2" i="1"/>
  <c r="AE2" i="1" s="1"/>
  <c r="AG2" i="1" s="1"/>
  <c r="U2" i="1"/>
  <c r="V2" i="1" s="1"/>
  <c r="AW7" i="1" l="1"/>
  <c r="BB7" i="1"/>
  <c r="BB12" i="1"/>
  <c r="AW12" i="1"/>
  <c r="AJ3" i="1"/>
  <c r="AV3" i="1"/>
  <c r="AV4" i="1"/>
  <c r="AJ4" i="1"/>
  <c r="AW5" i="1"/>
  <c r="BB5" i="1"/>
  <c r="BB10" i="1"/>
  <c r="AW10" i="1"/>
  <c r="AW13" i="1"/>
  <c r="BB13" i="1"/>
  <c r="AJ2" i="1"/>
  <c r="AV2" i="1"/>
  <c r="BB8" i="1"/>
  <c r="AW8" i="1"/>
  <c r="AV11" i="1"/>
  <c r="BB6" i="1"/>
  <c r="AW6" i="1"/>
  <c r="AV9" i="1"/>
  <c r="AJ5" i="1"/>
  <c r="AJ7" i="1"/>
  <c r="AJ9" i="1"/>
  <c r="AJ11" i="1"/>
  <c r="AJ13" i="1"/>
  <c r="BB2" i="1" l="1"/>
  <c r="AW2" i="1"/>
  <c r="AW11" i="1"/>
  <c r="BB11" i="1"/>
  <c r="BB4" i="1"/>
  <c r="AW4" i="1"/>
  <c r="AW9" i="1"/>
  <c r="BB9" i="1"/>
  <c r="BB3" i="1"/>
  <c r="AW3" i="1"/>
  <c r="BD13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<sst xmlns="http://schemas.openxmlformats.org/spreadsheetml/2006/main" count="235" uniqueCount="86">
  <si>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</si>
  <si>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</si>
  <si>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</si>
  <si>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</si>
  <si>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</si>
  <si>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</si>
  <si>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</si>
  <si>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</si>
  <si>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</si>
  <si>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</si>
  <si>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</si>
  <si>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</si>
  <si>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</si>
  <si>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</si>
  <si>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</si>
  <si>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</si>
  <si>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</si>
  <si>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</si>
  <si>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</si>
  <si>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</si>
  <si>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</si>
  <si>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</si>
  <si>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</si>
  <si>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</si>
  <si>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</si>
  <si>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</si>
  <si>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</si>
  <si>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</si>
  <si>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</si>
  <si>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</si>
  <si>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</si>
  <si>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</si>
  <si>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</si>
  <si>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</si>
  <si>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</si>
  <si>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</si>
  <si>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</si>
  <si>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</si>
  <si>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</si>
  <si>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</si>
  <si>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</si>
  <si>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</si>
  <si>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</si>
  <si>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</si>
  <si>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</si>
  <si>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</si>
  <si>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Piece</t>
  </si>
  <si>
    <t>Material-Short</t>
  </si>
  <si>
    <t>Additional Customer Item#</t>
  </si>
  <si>
    <t>Rebate/Co-op %</t>
  </si>
  <si>
    <t>Rebate/Co-op $</t>
  </si>
  <si>
    <t>Royalty</t>
  </si>
  <si>
    <t>Royalty %</t>
  </si>
  <si>
    <t>Load 2</t>
  </si>
  <si>
    <t>Load 2 %</t>
  </si>
  <si>
    <t>Load 2 $</t>
  </si>
  <si>
    <t>Additional Customer Price</t>
  </si>
  <si>
    <t>Woolrich</t>
  </si>
  <si>
    <t>Woolrich 5%</t>
  </si>
  <si>
    <t>ELECT BLANKET</t>
  </si>
  <si>
    <t>Plush to Plush</t>
  </si>
  <si>
    <t>Solid Plush Heated Blanket</t>
  </si>
  <si>
    <t>Plush Heated Blanket</t>
  </si>
  <si>
    <t>180gsm Solid Plush to 180gsm Plush,  10 Setting Programmable Controller
Print Box, Case Pack 2</t>
  </si>
  <si>
    <t>100% Polyester, 180gsm Plush</t>
  </si>
  <si>
    <t xml:space="preserve">	62X84"</t>
  </si>
  <si>
    <t>Indio, 19-3929 TCX</t>
  </si>
  <si>
    <t>WR54-4116</t>
    <phoneticPr fontId="3" type="noConversion"/>
  </si>
  <si>
    <t>6301.10.0000</t>
  </si>
  <si>
    <t>Shanghai, China</t>
  </si>
  <si>
    <t>80X84"</t>
  </si>
  <si>
    <t>WR54-4117</t>
  </si>
  <si>
    <t xml:space="preserve">	84X90"</t>
  </si>
  <si>
    <t>WR54-4118</t>
  </si>
  <si>
    <t xml:space="preserve">	100X90"</t>
  </si>
  <si>
    <t>WR54-4119</t>
  </si>
  <si>
    <t>Green, 19-0309 TCX</t>
  </si>
  <si>
    <t>WR54-4120</t>
  </si>
  <si>
    <t>WR54-4121</t>
  </si>
  <si>
    <t>WR54-4122</t>
  </si>
  <si>
    <t>WR54-4123</t>
  </si>
  <si>
    <t>Grey</t>
  </si>
  <si>
    <t>WR54-4124</t>
  </si>
  <si>
    <t>WR54-4125</t>
  </si>
  <si>
    <t>WR54-4126</t>
  </si>
  <si>
    <t>WR54-4127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</si>
</sst>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6" formatCode="[$-409]dd/mmm/yy;@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47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0" fontId="8" fillId="6" borderId="1" xfId="4" applyFont="1" applyFill="1" applyBorder="1" applyAlignment="1">
      <alignment wrapText="1"/>
    </xf>
    <xf numFmtId="181" fontId="9" fillId="6" borderId="2" xfId="4" applyNumberFormat="1" applyFont="1" applyFill="1" applyBorder="1" applyAlignment="1">
      <alignment wrapText="1"/>
    </xf>
    <xf numFmtId="0" fontId="2" fillId="0" borderId="1" xfId="3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9" fillId="8" borderId="2" xfId="4" applyNumberFormat="1" applyFont="1" applyFill="1" applyBorder="1" applyAlignment="1">
      <alignment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/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81" fontId="0" fillId="0" borderId="0" xfId="0" applyNumberFormat="1" applyAlignment="1">
      <alignment wrapText="1"/>
    </xf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Fred%20Meyer%202026%20WR%20Heated%20Throw%20and%20Blanket%20Commitment%2020260317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2.26"/>
      <sheetName val="ValueSelection"/>
      <sheetName val="Data"/>
    </sheetNames>
    <sheetDataSet>
      <sheetData sheetId="0"/>
      <sheetData sheetId="1"/>
      <sheetData sheetId="2">
        <row r="3">
          <cell r="E3">
            <v>11.24</v>
          </cell>
        </row>
        <row r="4">
          <cell r="E4">
            <v>11.76</v>
          </cell>
        </row>
        <row r="5">
          <cell r="E5">
            <v>14.98</v>
          </cell>
        </row>
        <row r="6">
          <cell r="E6">
            <v>16.25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3"/>
  <sheetViews>
    <sheetView tabSelected="1" workbookViewId="0">
      <selection sqref="A1:XFD1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57" s="30" customFormat="1" ht="68.099999999999994" customHeight="1" x14ac:dyDescent="0.25">
      <c r="A1" s="13" t="s">
        <v>9</v>
      </c>
      <c r="B1" s="13" t="s">
        <v>10</v>
      </c>
      <c r="C1" s="14" t="s">
        <v>11</v>
      </c>
      <c r="D1" s="15" t="s">
        <v>3</v>
      </c>
      <c r="E1" s="15" t="s">
        <v>2</v>
      </c>
      <c r="F1" s="16" t="s">
        <v>4</v>
      </c>
      <c r="G1" s="14" t="s">
        <v>8</v>
      </c>
      <c r="H1" s="17" t="s">
        <v>12</v>
      </c>
      <c r="I1" s="2" t="s">
        <v>1</v>
      </c>
      <c r="J1" s="17" t="s">
        <v>13</v>
      </c>
      <c r="K1" s="2" t="s">
        <v>47</v>
      </c>
      <c r="L1" s="17" t="s">
        <v>14</v>
      </c>
      <c r="M1" s="17" t="s">
        <v>5</v>
      </c>
      <c r="N1" s="14" t="s">
        <v>15</v>
      </c>
      <c r="O1" s="14" t="s">
        <v>48</v>
      </c>
      <c r="P1" s="14" t="s">
        <v>0</v>
      </c>
      <c r="Q1" s="14" t="s">
        <v>16</v>
      </c>
      <c r="R1" s="2" t="s">
        <v>17</v>
      </c>
      <c r="S1" s="18" t="s">
        <v>18</v>
      </c>
      <c r="T1" s="19" t="s">
        <v>19</v>
      </c>
      <c r="U1" s="3" t="s">
        <v>20</v>
      </c>
      <c r="V1" s="20" t="s">
        <v>21</v>
      </c>
      <c r="W1" s="21" t="s">
        <v>22</v>
      </c>
      <c r="X1" s="22" t="s">
        <v>6</v>
      </c>
      <c r="Y1" s="23" t="s">
        <v>23</v>
      </c>
      <c r="Z1" s="23" t="s">
        <v>24</v>
      </c>
      <c r="AA1" s="23" t="s">
        <v>25</v>
      </c>
      <c r="AB1" s="24" t="s">
        <v>26</v>
      </c>
      <c r="AC1" s="25" t="s">
        <v>27</v>
      </c>
      <c r="AD1" s="4" t="s">
        <v>28</v>
      </c>
      <c r="AE1" s="5" t="s">
        <v>29</v>
      </c>
      <c r="AF1" s="13" t="s">
        <v>30</v>
      </c>
      <c r="AG1" s="6" t="s">
        <v>31</v>
      </c>
      <c r="AH1" s="13" t="s">
        <v>32</v>
      </c>
      <c r="AI1" s="26" t="s">
        <v>33</v>
      </c>
      <c r="AJ1" s="7" t="s">
        <v>34</v>
      </c>
      <c r="AK1" s="26" t="s">
        <v>35</v>
      </c>
      <c r="AL1" s="6" t="s">
        <v>36</v>
      </c>
      <c r="AM1" s="27" t="s">
        <v>49</v>
      </c>
      <c r="AN1" s="6" t="s">
        <v>50</v>
      </c>
      <c r="AO1" s="22" t="s">
        <v>51</v>
      </c>
      <c r="AP1" s="26" t="s">
        <v>52</v>
      </c>
      <c r="AQ1" s="6" t="s">
        <v>37</v>
      </c>
      <c r="AR1" s="22" t="s">
        <v>53</v>
      </c>
      <c r="AS1" s="26" t="s">
        <v>54</v>
      </c>
      <c r="AT1" s="6" t="s">
        <v>55</v>
      </c>
      <c r="AU1" s="6" t="s">
        <v>38</v>
      </c>
      <c r="AV1" s="8" t="s">
        <v>39</v>
      </c>
      <c r="AW1" s="8" t="s">
        <v>40</v>
      </c>
      <c r="AX1" s="28" t="s">
        <v>41</v>
      </c>
      <c r="AY1" s="9" t="s">
        <v>56</v>
      </c>
      <c r="AZ1" s="13" t="s">
        <v>42</v>
      </c>
      <c r="BA1" s="13" t="s">
        <v>43</v>
      </c>
      <c r="BB1" s="29" t="s">
        <v>44</v>
      </c>
      <c r="BC1" s="29" t="s">
        <v>45</v>
      </c>
    </row>
    <row r="2" spans="1:57" s="30" customFormat="1" ht="24.95" customHeight="1" x14ac:dyDescent="0.25">
      <c r="A2" s="31">
        <v>1</v>
      </c>
      <c r="B2" s="32"/>
      <c r="C2" s="32"/>
      <c r="D2" s="32" t="s">
        <v>57</v>
      </c>
      <c r="E2" s="32" t="s">
        <v>58</v>
      </c>
      <c r="F2" s="32" t="s">
        <v>59</v>
      </c>
      <c r="G2" s="33" t="s">
        <v>60</v>
      </c>
      <c r="H2" s="33" t="s">
        <v>61</v>
      </c>
      <c r="I2" s="33" t="s">
        <v>62</v>
      </c>
      <c r="J2" s="33" t="s">
        <v>63</v>
      </c>
      <c r="K2" s="10" t="s">
        <v>64</v>
      </c>
      <c r="L2" s="32" t="s">
        <v>65</v>
      </c>
      <c r="M2" s="33" t="s">
        <v>66</v>
      </c>
      <c r="N2" s="32"/>
      <c r="O2" s="32"/>
      <c r="P2" s="34" t="s">
        <v>67</v>
      </c>
      <c r="Q2" s="32"/>
      <c r="R2" s="32" t="s">
        <v>46</v>
      </c>
      <c r="S2" s="35"/>
      <c r="T2" s="36">
        <v>7.8</v>
      </c>
      <c r="U2" s="11">
        <f>[1]CCD2.26!E3</f>
        <v>11.24</v>
      </c>
      <c r="V2" s="37">
        <f>U2</f>
        <v>11.24</v>
      </c>
      <c r="W2" s="38"/>
      <c r="X2" s="32" t="s">
        <v>7</v>
      </c>
      <c r="Y2" s="39">
        <v>32.5</v>
      </c>
      <c r="Z2" s="39">
        <v>40.5</v>
      </c>
      <c r="AA2" s="39">
        <v>35</v>
      </c>
      <c r="AB2" s="36">
        <v>2</v>
      </c>
      <c r="AC2" s="40">
        <v>2</v>
      </c>
      <c r="AD2" s="41">
        <f>IF(Y2="","",Y2*Z2*AA2/1000000)</f>
        <v>4.6068749999999999E-2</v>
      </c>
      <c r="AE2" s="42">
        <f>IF(AC2="","",65/AD2*AC2)</f>
        <v>2821.8694885361551</v>
      </c>
      <c r="AF2" s="32">
        <v>3300</v>
      </c>
      <c r="AG2" s="43">
        <f>IF(ISERROR(AF2/AE2),"",AF2/AE2)</f>
        <v>1.1694375000000001</v>
      </c>
      <c r="AH2" s="32" t="s">
        <v>68</v>
      </c>
      <c r="AI2" s="44">
        <v>0.314</v>
      </c>
      <c r="AJ2" s="43">
        <f>IF(ISERROR(V2*AI2),"",V2*AI2)</f>
        <v>3.5293600000000001</v>
      </c>
      <c r="AK2" s="44">
        <v>0.04</v>
      </c>
      <c r="AL2" s="43">
        <f>IF(ISERROR(AX2*AK2),"",AX2*AK2)</f>
        <v>0.85360000000000003</v>
      </c>
      <c r="AM2" s="44">
        <v>0.1</v>
      </c>
      <c r="AN2" s="43">
        <f>IF(ISERROR(AX2*AM2),"",AX2*AM2)</f>
        <v>2.1339999999999999</v>
      </c>
      <c r="AO2" s="32"/>
      <c r="AP2" s="44">
        <v>0.05</v>
      </c>
      <c r="AQ2" s="43">
        <f>IF(ISERROR(AX2*AP2),"",AX2*AP2)</f>
        <v>1.0669999999999999</v>
      </c>
      <c r="AR2" s="38"/>
      <c r="AS2" s="44"/>
      <c r="AT2" s="43">
        <f>IF(ISERROR(AX2*AS2),"",AX2*AS2)</f>
        <v>0</v>
      </c>
      <c r="AU2" s="43">
        <f>IF(ISERROR(AL2+AN2+AQ2+AT2),"",AL2+AN2+AQ2+AT2)</f>
        <v>4.0545999999999998</v>
      </c>
      <c r="AV2" s="43">
        <f t="shared" ref="AV2:AV13" si="0">IF(ISERROR(V2+AU2),"",V2+AU2)</f>
        <v>15.294599999999999</v>
      </c>
      <c r="AW2" s="12">
        <f>IF(ISERROR((AX2-AV2)/AX2),"",(AX2-AV2)/AX2)</f>
        <v>0.28328959700093725</v>
      </c>
      <c r="AX2" s="43">
        <v>21.34</v>
      </c>
      <c r="AY2" s="38"/>
      <c r="AZ2" s="38" t="s">
        <v>69</v>
      </c>
      <c r="BA2" s="45">
        <v>1796</v>
      </c>
      <c r="BB2" s="43">
        <f>IF(ISERROR(AV2*BA2),"",AV2*BA2)</f>
        <v>27469.101599999998</v>
      </c>
      <c r="BC2" s="43">
        <f>IF(ISERROR(AX2*BA2),"",AX2*BA2)</f>
        <v>38326.639999999999</v>
      </c>
    </row>
    <row r="3" spans="1:57" s="30" customFormat="1" ht="24.95" customHeight="1" x14ac:dyDescent="0.25">
      <c r="A3" s="31">
        <v>2</v>
      </c>
      <c r="B3" s="32"/>
      <c r="C3" s="32"/>
      <c r="D3" s="32" t="s">
        <v>57</v>
      </c>
      <c r="E3" s="32" t="s">
        <v>58</v>
      </c>
      <c r="F3" s="32" t="s">
        <v>59</v>
      </c>
      <c r="G3" s="33" t="s">
        <v>60</v>
      </c>
      <c r="H3" s="33" t="s">
        <v>61</v>
      </c>
      <c r="I3" s="33" t="s">
        <v>62</v>
      </c>
      <c r="J3" s="33" t="s">
        <v>63</v>
      </c>
      <c r="K3" s="10" t="s">
        <v>64</v>
      </c>
      <c r="L3" s="32" t="s">
        <v>70</v>
      </c>
      <c r="M3" s="33" t="s">
        <v>66</v>
      </c>
      <c r="N3" s="32"/>
      <c r="O3" s="32"/>
      <c r="P3" s="34" t="s">
        <v>71</v>
      </c>
      <c r="Q3" s="32"/>
      <c r="R3" s="32" t="s">
        <v>46</v>
      </c>
      <c r="S3" s="35"/>
      <c r="T3" s="36">
        <v>7.8</v>
      </c>
      <c r="U3" s="11">
        <f>[1]CCD2.26!E4</f>
        <v>11.76</v>
      </c>
      <c r="V3" s="37">
        <f t="shared" ref="V3:V13" si="1">U3</f>
        <v>11.76</v>
      </c>
      <c r="W3" s="38"/>
      <c r="X3" s="32" t="s">
        <v>7</v>
      </c>
      <c r="Y3" s="39">
        <v>39</v>
      </c>
      <c r="Z3" s="39">
        <v>40.5</v>
      </c>
      <c r="AA3" s="39">
        <v>35</v>
      </c>
      <c r="AB3" s="36">
        <v>2</v>
      </c>
      <c r="AC3" s="40">
        <v>2</v>
      </c>
      <c r="AD3" s="41">
        <f t="shared" ref="AD3:AD13" si="2">IF(Y3="","",Y3*Z3*AA3/1000000)</f>
        <v>5.5282499999999998E-2</v>
      </c>
      <c r="AE3" s="42">
        <f t="shared" ref="AE3:AE13" si="3">IF(AC3="","",65/AD3*AC3)</f>
        <v>2351.5579071134625</v>
      </c>
      <c r="AF3" s="32">
        <v>3300</v>
      </c>
      <c r="AG3" s="43">
        <f t="shared" ref="AG3:AG13" si="4">IF(ISERROR(AF3/AE3),"",AF3/AE3)</f>
        <v>1.4033250000000002</v>
      </c>
      <c r="AH3" s="32" t="s">
        <v>68</v>
      </c>
      <c r="AI3" s="44">
        <v>0.314</v>
      </c>
      <c r="AJ3" s="43">
        <f>IF(ISERROR(V3*AI3),"",V3*AI3)</f>
        <v>3.6926399999999999</v>
      </c>
      <c r="AK3" s="44">
        <v>0.04</v>
      </c>
      <c r="AL3" s="43">
        <f t="shared" ref="AL3:AL13" si="5">IF(ISERROR(AX3*AK3),"",AX3*AK3)</f>
        <v>0.94200000000000006</v>
      </c>
      <c r="AM3" s="44">
        <v>0.1</v>
      </c>
      <c r="AN3" s="43">
        <f t="shared" ref="AN3:AN13" si="6">IF(ISERROR(AX3*AM3),"",AX3*AM3)</f>
        <v>2.355</v>
      </c>
      <c r="AO3" s="32"/>
      <c r="AP3" s="44">
        <v>0.05</v>
      </c>
      <c r="AQ3" s="43">
        <f t="shared" ref="AQ3:AQ13" si="7">IF(ISERROR(AX3*AP3),"",AX3*AP3)</f>
        <v>1.1775</v>
      </c>
      <c r="AR3" s="38"/>
      <c r="AS3" s="44"/>
      <c r="AT3" s="43">
        <f t="shared" ref="AT3:AT13" si="8">IF(ISERROR(AX3*AS3),"",AX3*AS3)</f>
        <v>0</v>
      </c>
      <c r="AU3" s="43">
        <f t="shared" ref="AU3:AU13" si="9">IF(ISERROR(AL3+AN3+AQ3+AT3),"",AL3+AN3+AQ3+AT3)</f>
        <v>4.4744999999999999</v>
      </c>
      <c r="AV3" s="43">
        <f t="shared" si="0"/>
        <v>16.234500000000001</v>
      </c>
      <c r="AW3" s="12">
        <f t="shared" ref="AW3:AW13" si="10">IF(ISERROR((AX3-AV3)/AX3),"",(AX3-AV3)/AX3)</f>
        <v>0.31063694267515923</v>
      </c>
      <c r="AX3" s="43">
        <v>23.55</v>
      </c>
      <c r="AY3" s="38"/>
      <c r="AZ3" s="38" t="s">
        <v>69</v>
      </c>
      <c r="BA3" s="45">
        <v>1636</v>
      </c>
      <c r="BB3" s="43">
        <f t="shared" ref="BB3:BB13" si="11">IF(ISERROR(AV3*BA3),"",AV3*BA3)</f>
        <v>26559.642</v>
      </c>
      <c r="BC3" s="43">
        <f t="shared" ref="BC3:BC13" si="12">IF(ISERROR(AX3*BA3),"",AX3*BA3)</f>
        <v>38527.800000000003</v>
      </c>
    </row>
    <row r="4" spans="1:57" s="30" customFormat="1" ht="24.95" customHeight="1" x14ac:dyDescent="0.25">
      <c r="A4" s="31">
        <v>3</v>
      </c>
      <c r="B4" s="32"/>
      <c r="C4" s="32"/>
      <c r="D4" s="32" t="s">
        <v>57</v>
      </c>
      <c r="E4" s="32" t="s">
        <v>58</v>
      </c>
      <c r="F4" s="32" t="s">
        <v>59</v>
      </c>
      <c r="G4" s="33" t="s">
        <v>60</v>
      </c>
      <c r="H4" s="33" t="s">
        <v>61</v>
      </c>
      <c r="I4" s="33" t="s">
        <v>62</v>
      </c>
      <c r="J4" s="33" t="s">
        <v>63</v>
      </c>
      <c r="K4" s="10" t="s">
        <v>64</v>
      </c>
      <c r="L4" s="32" t="s">
        <v>72</v>
      </c>
      <c r="M4" s="33" t="s">
        <v>66</v>
      </c>
      <c r="N4" s="32"/>
      <c r="O4" s="32"/>
      <c r="P4" s="34" t="s">
        <v>73</v>
      </c>
      <c r="Q4" s="32"/>
      <c r="R4" s="32" t="s">
        <v>46</v>
      </c>
      <c r="S4" s="35"/>
      <c r="T4" s="36">
        <v>7.8</v>
      </c>
      <c r="U4" s="11">
        <f>[1]CCD2.26!E5</f>
        <v>14.98</v>
      </c>
      <c r="V4" s="37">
        <f t="shared" si="1"/>
        <v>14.98</v>
      </c>
      <c r="W4" s="38"/>
      <c r="X4" s="32" t="s">
        <v>7</v>
      </c>
      <c r="Y4" s="39">
        <v>44</v>
      </c>
      <c r="Z4" s="39">
        <v>40.5</v>
      </c>
      <c r="AA4" s="39">
        <v>35</v>
      </c>
      <c r="AB4" s="36">
        <v>2</v>
      </c>
      <c r="AC4" s="40">
        <v>2</v>
      </c>
      <c r="AD4" s="41">
        <f t="shared" si="2"/>
        <v>6.2370000000000002E-2</v>
      </c>
      <c r="AE4" s="42">
        <f t="shared" si="3"/>
        <v>2084.3354176687508</v>
      </c>
      <c r="AF4" s="32">
        <v>3300</v>
      </c>
      <c r="AG4" s="43">
        <f t="shared" si="4"/>
        <v>1.5832384615384618</v>
      </c>
      <c r="AH4" s="32" t="s">
        <v>68</v>
      </c>
      <c r="AI4" s="44">
        <v>0.314</v>
      </c>
      <c r="AJ4" s="43">
        <f t="shared" ref="AJ4:AJ13" si="13">IF(ISERROR(V4*AI4),"",V4*AI4)</f>
        <v>4.7037200000000006</v>
      </c>
      <c r="AK4" s="44">
        <v>0.04</v>
      </c>
      <c r="AL4" s="43">
        <f t="shared" si="5"/>
        <v>1.3968</v>
      </c>
      <c r="AM4" s="44">
        <v>0.1</v>
      </c>
      <c r="AN4" s="43">
        <f t="shared" si="6"/>
        <v>3.4920000000000004</v>
      </c>
      <c r="AO4" s="32"/>
      <c r="AP4" s="44">
        <v>0.05</v>
      </c>
      <c r="AQ4" s="43">
        <f t="shared" si="7"/>
        <v>1.7460000000000002</v>
      </c>
      <c r="AR4" s="38"/>
      <c r="AS4" s="44"/>
      <c r="AT4" s="43">
        <f t="shared" si="8"/>
        <v>0</v>
      </c>
      <c r="AU4" s="43">
        <f t="shared" si="9"/>
        <v>6.6348000000000011</v>
      </c>
      <c r="AV4" s="43">
        <f t="shared" si="0"/>
        <v>21.614800000000002</v>
      </c>
      <c r="AW4" s="12">
        <f t="shared" si="10"/>
        <v>0.38101947308132872</v>
      </c>
      <c r="AX4" s="43">
        <v>34.92</v>
      </c>
      <c r="AY4" s="38"/>
      <c r="AZ4" s="38" t="s">
        <v>69</v>
      </c>
      <c r="BA4" s="45">
        <v>1692</v>
      </c>
      <c r="BB4" s="43">
        <f t="shared" si="11"/>
        <v>36572.241600000001</v>
      </c>
      <c r="BC4" s="43">
        <f t="shared" si="12"/>
        <v>59084.639999999999</v>
      </c>
    </row>
    <row r="5" spans="1:57" s="30" customFormat="1" ht="24.95" customHeight="1" x14ac:dyDescent="0.25">
      <c r="A5" s="31">
        <v>4</v>
      </c>
      <c r="B5" s="32"/>
      <c r="C5" s="32"/>
      <c r="D5" s="32" t="s">
        <v>57</v>
      </c>
      <c r="E5" s="32" t="s">
        <v>58</v>
      </c>
      <c r="F5" s="32" t="s">
        <v>59</v>
      </c>
      <c r="G5" s="33" t="s">
        <v>60</v>
      </c>
      <c r="H5" s="33" t="s">
        <v>61</v>
      </c>
      <c r="I5" s="33" t="s">
        <v>62</v>
      </c>
      <c r="J5" s="33" t="s">
        <v>63</v>
      </c>
      <c r="K5" s="10" t="s">
        <v>64</v>
      </c>
      <c r="L5" s="32" t="s">
        <v>74</v>
      </c>
      <c r="M5" s="33" t="s">
        <v>66</v>
      </c>
      <c r="N5" s="32"/>
      <c r="O5" s="32"/>
      <c r="P5" s="34" t="s">
        <v>75</v>
      </c>
      <c r="Q5" s="32"/>
      <c r="R5" s="32" t="s">
        <v>46</v>
      </c>
      <c r="S5" s="35"/>
      <c r="T5" s="36">
        <v>7.8</v>
      </c>
      <c r="U5" s="11">
        <f>[1]CCD2.26!E6</f>
        <v>16.25</v>
      </c>
      <c r="V5" s="37">
        <f t="shared" si="1"/>
        <v>16.25</v>
      </c>
      <c r="W5" s="38"/>
      <c r="X5" s="32" t="s">
        <v>7</v>
      </c>
      <c r="Y5" s="39">
        <v>50.5</v>
      </c>
      <c r="Z5" s="39">
        <v>40.5</v>
      </c>
      <c r="AA5" s="39">
        <v>35</v>
      </c>
      <c r="AB5" s="36">
        <v>2</v>
      </c>
      <c r="AC5" s="40">
        <v>2</v>
      </c>
      <c r="AD5" s="41">
        <f t="shared" si="2"/>
        <v>7.1583750000000002E-2</v>
      </c>
      <c r="AE5" s="42">
        <f t="shared" si="3"/>
        <v>1816.0546213351492</v>
      </c>
      <c r="AF5" s="32">
        <v>3300</v>
      </c>
      <c r="AG5" s="43">
        <f t="shared" si="4"/>
        <v>1.8171259615384616</v>
      </c>
      <c r="AH5" s="32" t="s">
        <v>68</v>
      </c>
      <c r="AI5" s="44">
        <v>0.314</v>
      </c>
      <c r="AJ5" s="43">
        <f t="shared" si="13"/>
        <v>5.1025</v>
      </c>
      <c r="AK5" s="44">
        <v>0.04</v>
      </c>
      <c r="AL5" s="43">
        <f t="shared" si="5"/>
        <v>1.4968000000000001</v>
      </c>
      <c r="AM5" s="44">
        <v>0.1</v>
      </c>
      <c r="AN5" s="43">
        <f t="shared" si="6"/>
        <v>3.7420000000000004</v>
      </c>
      <c r="AO5" s="32"/>
      <c r="AP5" s="44">
        <v>0.05</v>
      </c>
      <c r="AQ5" s="43">
        <f t="shared" si="7"/>
        <v>1.8710000000000002</v>
      </c>
      <c r="AR5" s="38"/>
      <c r="AS5" s="44"/>
      <c r="AT5" s="43">
        <f t="shared" si="8"/>
        <v>0</v>
      </c>
      <c r="AU5" s="43">
        <f t="shared" si="9"/>
        <v>7.1098000000000008</v>
      </c>
      <c r="AV5" s="43">
        <f t="shared" si="0"/>
        <v>23.3598</v>
      </c>
      <c r="AW5" s="12">
        <f t="shared" si="10"/>
        <v>0.37574024585783006</v>
      </c>
      <c r="AX5" s="43">
        <v>37.42</v>
      </c>
      <c r="AY5" s="38"/>
      <c r="AZ5" s="38" t="s">
        <v>69</v>
      </c>
      <c r="BA5" s="45">
        <v>884</v>
      </c>
      <c r="BB5" s="43">
        <f t="shared" si="11"/>
        <v>20650.063200000001</v>
      </c>
      <c r="BC5" s="43">
        <f t="shared" si="12"/>
        <v>33079.279999999999</v>
      </c>
    </row>
    <row r="6" spans="1:57" s="30" customFormat="1" ht="24.95" customHeight="1" x14ac:dyDescent="0.25">
      <c r="A6" s="31">
        <v>5</v>
      </c>
      <c r="B6" s="32"/>
      <c r="C6" s="32"/>
      <c r="D6" s="32" t="s">
        <v>57</v>
      </c>
      <c r="E6" s="32" t="s">
        <v>58</v>
      </c>
      <c r="F6" s="32" t="s">
        <v>59</v>
      </c>
      <c r="G6" s="33" t="s">
        <v>60</v>
      </c>
      <c r="H6" s="33" t="s">
        <v>61</v>
      </c>
      <c r="I6" s="33" t="s">
        <v>62</v>
      </c>
      <c r="J6" s="33" t="s">
        <v>63</v>
      </c>
      <c r="K6" s="10" t="s">
        <v>64</v>
      </c>
      <c r="L6" s="32" t="s">
        <v>65</v>
      </c>
      <c r="M6" s="33" t="s">
        <v>76</v>
      </c>
      <c r="N6" s="32"/>
      <c r="O6" s="32"/>
      <c r="P6" s="34" t="s">
        <v>77</v>
      </c>
      <c r="Q6" s="32"/>
      <c r="R6" s="32" t="s">
        <v>46</v>
      </c>
      <c r="S6" s="35"/>
      <c r="T6" s="36">
        <v>7.8</v>
      </c>
      <c r="U6" s="11">
        <v>14.98</v>
      </c>
      <c r="V6" s="37">
        <f t="shared" si="1"/>
        <v>14.98</v>
      </c>
      <c r="W6" s="38"/>
      <c r="X6" s="32" t="s">
        <v>7</v>
      </c>
      <c r="Y6" s="39">
        <v>32.5</v>
      </c>
      <c r="Z6" s="39">
        <v>40.5</v>
      </c>
      <c r="AA6" s="39">
        <v>35</v>
      </c>
      <c r="AB6" s="36">
        <v>2</v>
      </c>
      <c r="AC6" s="40">
        <v>2</v>
      </c>
      <c r="AD6" s="41">
        <f t="shared" si="2"/>
        <v>4.6068749999999999E-2</v>
      </c>
      <c r="AE6" s="42">
        <f t="shared" si="3"/>
        <v>2821.8694885361551</v>
      </c>
      <c r="AF6" s="32">
        <v>3300</v>
      </c>
      <c r="AG6" s="43">
        <f t="shared" si="4"/>
        <v>1.1694375000000001</v>
      </c>
      <c r="AH6" s="32" t="s">
        <v>68</v>
      </c>
      <c r="AI6" s="44">
        <v>0.314</v>
      </c>
      <c r="AJ6" s="43">
        <f t="shared" si="13"/>
        <v>4.7037200000000006</v>
      </c>
      <c r="AK6" s="44">
        <v>0.04</v>
      </c>
      <c r="AL6" s="43">
        <f t="shared" si="5"/>
        <v>0.85360000000000003</v>
      </c>
      <c r="AM6" s="44">
        <v>0.1</v>
      </c>
      <c r="AN6" s="43">
        <f t="shared" si="6"/>
        <v>2.1339999999999999</v>
      </c>
      <c r="AO6" s="32"/>
      <c r="AP6" s="44">
        <v>0.05</v>
      </c>
      <c r="AQ6" s="43">
        <f t="shared" si="7"/>
        <v>1.0669999999999999</v>
      </c>
      <c r="AR6" s="38"/>
      <c r="AS6" s="44"/>
      <c r="AT6" s="43">
        <f t="shared" si="8"/>
        <v>0</v>
      </c>
      <c r="AU6" s="43">
        <f t="shared" si="9"/>
        <v>4.0545999999999998</v>
      </c>
      <c r="AV6" s="43">
        <f t="shared" si="0"/>
        <v>19.034600000000001</v>
      </c>
      <c r="AW6" s="12">
        <f t="shared" si="10"/>
        <v>0.10803186504217427</v>
      </c>
      <c r="AX6" s="43">
        <v>21.34</v>
      </c>
      <c r="AY6" s="38"/>
      <c r="AZ6" s="38" t="s">
        <v>69</v>
      </c>
      <c r="BA6" s="45">
        <v>1796</v>
      </c>
      <c r="BB6" s="43">
        <f t="shared" si="11"/>
        <v>34186.141600000003</v>
      </c>
      <c r="BC6" s="43">
        <f t="shared" si="12"/>
        <v>38326.639999999999</v>
      </c>
    </row>
    <row r="7" spans="1:57" s="30" customFormat="1" ht="24.95" customHeight="1" x14ac:dyDescent="0.25">
      <c r="A7" s="31">
        <v>6</v>
      </c>
      <c r="B7" s="32"/>
      <c r="C7" s="32"/>
      <c r="D7" s="32" t="s">
        <v>57</v>
      </c>
      <c r="E7" s="32" t="s">
        <v>58</v>
      </c>
      <c r="F7" s="32" t="s">
        <v>59</v>
      </c>
      <c r="G7" s="33" t="s">
        <v>60</v>
      </c>
      <c r="H7" s="33" t="s">
        <v>61</v>
      </c>
      <c r="I7" s="33" t="s">
        <v>62</v>
      </c>
      <c r="J7" s="33" t="s">
        <v>63</v>
      </c>
      <c r="K7" s="10" t="s">
        <v>64</v>
      </c>
      <c r="L7" s="32" t="s">
        <v>70</v>
      </c>
      <c r="M7" s="33" t="s">
        <v>76</v>
      </c>
      <c r="N7" s="32"/>
      <c r="O7" s="32"/>
      <c r="P7" s="34" t="s">
        <v>78</v>
      </c>
      <c r="Q7" s="32"/>
      <c r="R7" s="32" t="s">
        <v>46</v>
      </c>
      <c r="S7" s="35"/>
      <c r="T7" s="36">
        <v>7.8</v>
      </c>
      <c r="U7" s="11">
        <v>16.25</v>
      </c>
      <c r="V7" s="37">
        <f t="shared" si="1"/>
        <v>16.25</v>
      </c>
      <c r="W7" s="38"/>
      <c r="X7" s="32" t="s">
        <v>7</v>
      </c>
      <c r="Y7" s="39">
        <v>39</v>
      </c>
      <c r="Z7" s="39">
        <v>40.5</v>
      </c>
      <c r="AA7" s="39">
        <v>35</v>
      </c>
      <c r="AB7" s="36">
        <v>2</v>
      </c>
      <c r="AC7" s="40">
        <v>2</v>
      </c>
      <c r="AD7" s="41">
        <f t="shared" si="2"/>
        <v>5.5282499999999998E-2</v>
      </c>
      <c r="AE7" s="42">
        <f t="shared" si="3"/>
        <v>2351.5579071134625</v>
      </c>
      <c r="AF7" s="32">
        <v>3300</v>
      </c>
      <c r="AG7" s="43">
        <f t="shared" si="4"/>
        <v>1.4033250000000002</v>
      </c>
      <c r="AH7" s="32" t="s">
        <v>68</v>
      </c>
      <c r="AI7" s="44">
        <v>0.314</v>
      </c>
      <c r="AJ7" s="43">
        <f t="shared" si="13"/>
        <v>5.1025</v>
      </c>
      <c r="AK7" s="44">
        <v>0.04</v>
      </c>
      <c r="AL7" s="43">
        <f t="shared" si="5"/>
        <v>0.94200000000000006</v>
      </c>
      <c r="AM7" s="44">
        <v>0.1</v>
      </c>
      <c r="AN7" s="43">
        <f t="shared" si="6"/>
        <v>2.355</v>
      </c>
      <c r="AO7" s="32"/>
      <c r="AP7" s="44">
        <v>0.05</v>
      </c>
      <c r="AQ7" s="43">
        <f t="shared" si="7"/>
        <v>1.1775</v>
      </c>
      <c r="AR7" s="38"/>
      <c r="AS7" s="44"/>
      <c r="AT7" s="43">
        <f t="shared" si="8"/>
        <v>0</v>
      </c>
      <c r="AU7" s="43">
        <f t="shared" si="9"/>
        <v>4.4744999999999999</v>
      </c>
      <c r="AV7" s="43">
        <f t="shared" si="0"/>
        <v>20.724499999999999</v>
      </c>
      <c r="AW7" s="12">
        <f t="shared" si="10"/>
        <v>0.11997876857749476</v>
      </c>
      <c r="AX7" s="43">
        <v>23.55</v>
      </c>
      <c r="AY7" s="38"/>
      <c r="AZ7" s="38" t="s">
        <v>69</v>
      </c>
      <c r="BA7" s="45">
        <v>1692</v>
      </c>
      <c r="BB7" s="43">
        <f t="shared" si="11"/>
        <v>35065.853999999999</v>
      </c>
      <c r="BC7" s="43">
        <f t="shared" si="12"/>
        <v>39846.6</v>
      </c>
    </row>
    <row r="8" spans="1:57" s="30" customFormat="1" ht="24.95" customHeight="1" x14ac:dyDescent="0.25">
      <c r="A8" s="31">
        <v>7</v>
      </c>
      <c r="B8" s="32"/>
      <c r="C8" s="32"/>
      <c r="D8" s="32" t="s">
        <v>57</v>
      </c>
      <c r="E8" s="32" t="s">
        <v>58</v>
      </c>
      <c r="F8" s="32" t="s">
        <v>59</v>
      </c>
      <c r="G8" s="33" t="s">
        <v>60</v>
      </c>
      <c r="H8" s="33" t="s">
        <v>61</v>
      </c>
      <c r="I8" s="33" t="s">
        <v>62</v>
      </c>
      <c r="J8" s="33" t="s">
        <v>63</v>
      </c>
      <c r="K8" s="10" t="s">
        <v>64</v>
      </c>
      <c r="L8" s="32" t="s">
        <v>72</v>
      </c>
      <c r="M8" s="33" t="s">
        <v>76</v>
      </c>
      <c r="N8" s="32"/>
      <c r="O8" s="32"/>
      <c r="P8" s="34" t="s">
        <v>79</v>
      </c>
      <c r="Q8" s="32"/>
      <c r="R8" s="32" t="s">
        <v>46</v>
      </c>
      <c r="S8" s="35"/>
      <c r="T8" s="36">
        <v>7.8</v>
      </c>
      <c r="U8" s="11">
        <v>24.38</v>
      </c>
      <c r="V8" s="37">
        <f t="shared" si="1"/>
        <v>24.38</v>
      </c>
      <c r="W8" s="38"/>
      <c r="X8" s="32" t="s">
        <v>7</v>
      </c>
      <c r="Y8" s="39">
        <v>44</v>
      </c>
      <c r="Z8" s="39">
        <v>40.5</v>
      </c>
      <c r="AA8" s="39">
        <v>35</v>
      </c>
      <c r="AB8" s="36">
        <v>2</v>
      </c>
      <c r="AC8" s="40">
        <v>2</v>
      </c>
      <c r="AD8" s="41">
        <f t="shared" si="2"/>
        <v>6.2370000000000002E-2</v>
      </c>
      <c r="AE8" s="42">
        <f t="shared" si="3"/>
        <v>2084.3354176687508</v>
      </c>
      <c r="AF8" s="32">
        <v>3300</v>
      </c>
      <c r="AG8" s="43">
        <f t="shared" si="4"/>
        <v>1.5832384615384618</v>
      </c>
      <c r="AH8" s="32" t="s">
        <v>68</v>
      </c>
      <c r="AI8" s="44">
        <v>0.314</v>
      </c>
      <c r="AJ8" s="43">
        <f t="shared" si="13"/>
        <v>7.6553199999999997</v>
      </c>
      <c r="AK8" s="44">
        <v>0.04</v>
      </c>
      <c r="AL8" s="43">
        <f t="shared" si="5"/>
        <v>1.3968</v>
      </c>
      <c r="AM8" s="44">
        <v>0.1</v>
      </c>
      <c r="AN8" s="43">
        <f t="shared" si="6"/>
        <v>3.4920000000000004</v>
      </c>
      <c r="AO8" s="32"/>
      <c r="AP8" s="44">
        <v>0.05</v>
      </c>
      <c r="AQ8" s="43">
        <f t="shared" si="7"/>
        <v>1.7460000000000002</v>
      </c>
      <c r="AR8" s="38"/>
      <c r="AS8" s="44"/>
      <c r="AT8" s="43">
        <f t="shared" si="8"/>
        <v>0</v>
      </c>
      <c r="AU8" s="43">
        <f t="shared" si="9"/>
        <v>6.6348000000000011</v>
      </c>
      <c r="AV8" s="43">
        <f t="shared" si="0"/>
        <v>31.014800000000001</v>
      </c>
      <c r="AW8" s="12">
        <f t="shared" si="10"/>
        <v>0.1118327605956472</v>
      </c>
      <c r="AX8" s="43">
        <v>34.92</v>
      </c>
      <c r="AY8" s="38"/>
      <c r="AZ8" s="38" t="s">
        <v>69</v>
      </c>
      <c r="BA8" s="45">
        <v>1636</v>
      </c>
      <c r="BB8" s="43">
        <f t="shared" si="11"/>
        <v>50740.212800000001</v>
      </c>
      <c r="BC8" s="43">
        <f t="shared" si="12"/>
        <v>57129.120000000003</v>
      </c>
    </row>
    <row r="9" spans="1:57" s="30" customFormat="1" ht="24.95" customHeight="1" x14ac:dyDescent="0.25">
      <c r="A9" s="31">
        <v>8</v>
      </c>
      <c r="B9" s="32"/>
      <c r="C9" s="32"/>
      <c r="D9" s="32" t="s">
        <v>57</v>
      </c>
      <c r="E9" s="32" t="s">
        <v>58</v>
      </c>
      <c r="F9" s="32" t="s">
        <v>59</v>
      </c>
      <c r="G9" s="33" t="s">
        <v>60</v>
      </c>
      <c r="H9" s="33" t="s">
        <v>61</v>
      </c>
      <c r="I9" s="33" t="s">
        <v>62</v>
      </c>
      <c r="J9" s="33" t="s">
        <v>63</v>
      </c>
      <c r="K9" s="10" t="s">
        <v>64</v>
      </c>
      <c r="L9" s="32" t="s">
        <v>74</v>
      </c>
      <c r="M9" s="33" t="s">
        <v>76</v>
      </c>
      <c r="N9" s="32"/>
      <c r="O9" s="32"/>
      <c r="P9" s="34" t="s">
        <v>80</v>
      </c>
      <c r="Q9" s="32"/>
      <c r="R9" s="32" t="s">
        <v>46</v>
      </c>
      <c r="S9" s="35"/>
      <c r="T9" s="36">
        <v>7.8</v>
      </c>
      <c r="U9" s="11">
        <v>26.3</v>
      </c>
      <c r="V9" s="37">
        <f t="shared" si="1"/>
        <v>26.3</v>
      </c>
      <c r="W9" s="38"/>
      <c r="X9" s="32" t="s">
        <v>7</v>
      </c>
      <c r="Y9" s="39">
        <v>50.5</v>
      </c>
      <c r="Z9" s="39">
        <v>40.5</v>
      </c>
      <c r="AA9" s="39">
        <v>35</v>
      </c>
      <c r="AB9" s="36">
        <v>2</v>
      </c>
      <c r="AC9" s="40">
        <v>2</v>
      </c>
      <c r="AD9" s="41">
        <f t="shared" si="2"/>
        <v>7.1583750000000002E-2</v>
      </c>
      <c r="AE9" s="42">
        <f t="shared" si="3"/>
        <v>1816.0546213351492</v>
      </c>
      <c r="AF9" s="32">
        <v>3300</v>
      </c>
      <c r="AG9" s="43">
        <f t="shared" si="4"/>
        <v>1.8171259615384616</v>
      </c>
      <c r="AH9" s="32" t="s">
        <v>68</v>
      </c>
      <c r="AI9" s="44">
        <v>0.314</v>
      </c>
      <c r="AJ9" s="43">
        <f t="shared" si="13"/>
        <v>8.2582000000000004</v>
      </c>
      <c r="AK9" s="44">
        <v>0.04</v>
      </c>
      <c r="AL9" s="43">
        <f t="shared" si="5"/>
        <v>1.4968000000000001</v>
      </c>
      <c r="AM9" s="44">
        <v>0.1</v>
      </c>
      <c r="AN9" s="43">
        <f t="shared" si="6"/>
        <v>3.7420000000000004</v>
      </c>
      <c r="AO9" s="32"/>
      <c r="AP9" s="44">
        <v>0.05</v>
      </c>
      <c r="AQ9" s="43">
        <f t="shared" si="7"/>
        <v>1.8710000000000002</v>
      </c>
      <c r="AR9" s="38"/>
      <c r="AS9" s="44"/>
      <c r="AT9" s="43">
        <f t="shared" si="8"/>
        <v>0</v>
      </c>
      <c r="AU9" s="43">
        <f t="shared" si="9"/>
        <v>7.1098000000000008</v>
      </c>
      <c r="AV9" s="43">
        <f t="shared" si="0"/>
        <v>33.409800000000004</v>
      </c>
      <c r="AW9" s="12">
        <f t="shared" si="10"/>
        <v>0.10716729021913408</v>
      </c>
      <c r="AX9" s="43">
        <v>37.42</v>
      </c>
      <c r="AY9" s="38"/>
      <c r="AZ9" s="38" t="s">
        <v>69</v>
      </c>
      <c r="BA9" s="45">
        <v>884</v>
      </c>
      <c r="BB9" s="43">
        <f t="shared" si="11"/>
        <v>29534.263200000005</v>
      </c>
      <c r="BC9" s="43">
        <f t="shared" si="12"/>
        <v>33079.279999999999</v>
      </c>
    </row>
    <row r="10" spans="1:57" s="30" customFormat="1" ht="24.95" customHeight="1" x14ac:dyDescent="0.25">
      <c r="A10" s="31">
        <v>9</v>
      </c>
      <c r="B10" s="32"/>
      <c r="C10" s="32"/>
      <c r="D10" s="32" t="s">
        <v>57</v>
      </c>
      <c r="E10" s="32" t="s">
        <v>58</v>
      </c>
      <c r="F10" s="32" t="s">
        <v>59</v>
      </c>
      <c r="G10" s="33" t="s">
        <v>60</v>
      </c>
      <c r="H10" s="33" t="s">
        <v>61</v>
      </c>
      <c r="I10" s="33" t="s">
        <v>62</v>
      </c>
      <c r="J10" s="33" t="s">
        <v>63</v>
      </c>
      <c r="K10" s="10" t="s">
        <v>64</v>
      </c>
      <c r="L10" s="32" t="s">
        <v>65</v>
      </c>
      <c r="M10" s="33" t="s">
        <v>81</v>
      </c>
      <c r="N10" s="32"/>
      <c r="O10" s="32"/>
      <c r="P10" s="34" t="s">
        <v>82</v>
      </c>
      <c r="Q10" s="32"/>
      <c r="R10" s="32" t="s">
        <v>46</v>
      </c>
      <c r="S10" s="35"/>
      <c r="T10" s="36">
        <v>7.8</v>
      </c>
      <c r="U10" s="11">
        <v>14.98</v>
      </c>
      <c r="V10" s="37">
        <f t="shared" si="1"/>
        <v>14.98</v>
      </c>
      <c r="W10" s="38"/>
      <c r="X10" s="32" t="s">
        <v>7</v>
      </c>
      <c r="Y10" s="39">
        <v>32.5</v>
      </c>
      <c r="Z10" s="39">
        <v>40.5</v>
      </c>
      <c r="AA10" s="39">
        <v>35</v>
      </c>
      <c r="AB10" s="36">
        <v>2</v>
      </c>
      <c r="AC10" s="40">
        <v>2</v>
      </c>
      <c r="AD10" s="41">
        <f t="shared" si="2"/>
        <v>4.6068749999999999E-2</v>
      </c>
      <c r="AE10" s="42">
        <f t="shared" si="3"/>
        <v>2821.8694885361551</v>
      </c>
      <c r="AF10" s="32">
        <v>3300</v>
      </c>
      <c r="AG10" s="43">
        <f t="shared" si="4"/>
        <v>1.1694375000000001</v>
      </c>
      <c r="AH10" s="32" t="s">
        <v>68</v>
      </c>
      <c r="AI10" s="44">
        <v>0.314</v>
      </c>
      <c r="AJ10" s="43">
        <f t="shared" si="13"/>
        <v>4.7037200000000006</v>
      </c>
      <c r="AK10" s="44">
        <v>0.04</v>
      </c>
      <c r="AL10" s="43">
        <f t="shared" si="5"/>
        <v>0.85360000000000003</v>
      </c>
      <c r="AM10" s="44">
        <v>0.1</v>
      </c>
      <c r="AN10" s="43">
        <f t="shared" si="6"/>
        <v>2.1339999999999999</v>
      </c>
      <c r="AO10" s="32"/>
      <c r="AP10" s="44">
        <v>0.05</v>
      </c>
      <c r="AQ10" s="43">
        <f t="shared" si="7"/>
        <v>1.0669999999999999</v>
      </c>
      <c r="AR10" s="38"/>
      <c r="AS10" s="44"/>
      <c r="AT10" s="43">
        <f t="shared" si="8"/>
        <v>0</v>
      </c>
      <c r="AU10" s="43">
        <f t="shared" si="9"/>
        <v>4.0545999999999998</v>
      </c>
      <c r="AV10" s="43">
        <f t="shared" si="0"/>
        <v>19.034600000000001</v>
      </c>
      <c r="AW10" s="12">
        <f t="shared" si="10"/>
        <v>0.10803186504217427</v>
      </c>
      <c r="AX10" s="43">
        <v>21.34</v>
      </c>
      <c r="AY10" s="38"/>
      <c r="AZ10" s="38" t="s">
        <v>69</v>
      </c>
      <c r="BA10" s="45">
        <v>1284</v>
      </c>
      <c r="BB10" s="43">
        <f t="shared" si="11"/>
        <v>24440.4264</v>
      </c>
      <c r="BC10" s="43">
        <f t="shared" si="12"/>
        <v>27400.560000000001</v>
      </c>
    </row>
    <row r="11" spans="1:57" s="30" customFormat="1" ht="24.95" customHeight="1" x14ac:dyDescent="0.25">
      <c r="A11" s="31">
        <v>10</v>
      </c>
      <c r="B11" s="32"/>
      <c r="C11" s="32"/>
      <c r="D11" s="32" t="s">
        <v>57</v>
      </c>
      <c r="E11" s="32" t="s">
        <v>58</v>
      </c>
      <c r="F11" s="32" t="s">
        <v>59</v>
      </c>
      <c r="G11" s="33" t="s">
        <v>60</v>
      </c>
      <c r="H11" s="33" t="s">
        <v>61</v>
      </c>
      <c r="I11" s="33" t="s">
        <v>62</v>
      </c>
      <c r="J11" s="33" t="s">
        <v>63</v>
      </c>
      <c r="K11" s="10" t="s">
        <v>64</v>
      </c>
      <c r="L11" s="32" t="s">
        <v>70</v>
      </c>
      <c r="M11" s="33" t="s">
        <v>81</v>
      </c>
      <c r="N11" s="32"/>
      <c r="O11" s="32"/>
      <c r="P11" s="34" t="s">
        <v>83</v>
      </c>
      <c r="Q11" s="32"/>
      <c r="R11" s="32" t="s">
        <v>46</v>
      </c>
      <c r="S11" s="35"/>
      <c r="T11" s="36">
        <v>7.8</v>
      </c>
      <c r="U11" s="11">
        <v>16.25</v>
      </c>
      <c r="V11" s="37">
        <f t="shared" si="1"/>
        <v>16.25</v>
      </c>
      <c r="W11" s="38"/>
      <c r="X11" s="32" t="s">
        <v>7</v>
      </c>
      <c r="Y11" s="39">
        <v>39</v>
      </c>
      <c r="Z11" s="39">
        <v>40.5</v>
      </c>
      <c r="AA11" s="39">
        <v>35</v>
      </c>
      <c r="AB11" s="36">
        <v>2</v>
      </c>
      <c r="AC11" s="40">
        <v>2</v>
      </c>
      <c r="AD11" s="41">
        <f t="shared" si="2"/>
        <v>5.5282499999999998E-2</v>
      </c>
      <c r="AE11" s="42">
        <f t="shared" si="3"/>
        <v>2351.5579071134625</v>
      </c>
      <c r="AF11" s="32">
        <v>3300</v>
      </c>
      <c r="AG11" s="43">
        <f t="shared" si="4"/>
        <v>1.4033250000000002</v>
      </c>
      <c r="AH11" s="32" t="s">
        <v>68</v>
      </c>
      <c r="AI11" s="44">
        <v>0.314</v>
      </c>
      <c r="AJ11" s="43">
        <f t="shared" si="13"/>
        <v>5.1025</v>
      </c>
      <c r="AK11" s="44">
        <v>0.04</v>
      </c>
      <c r="AL11" s="43">
        <f t="shared" si="5"/>
        <v>0.94200000000000006</v>
      </c>
      <c r="AM11" s="44">
        <v>0.1</v>
      </c>
      <c r="AN11" s="43">
        <f t="shared" si="6"/>
        <v>2.355</v>
      </c>
      <c r="AO11" s="32"/>
      <c r="AP11" s="44">
        <v>0.05</v>
      </c>
      <c r="AQ11" s="43">
        <f t="shared" si="7"/>
        <v>1.1775</v>
      </c>
      <c r="AR11" s="38"/>
      <c r="AS11" s="44"/>
      <c r="AT11" s="43">
        <f t="shared" si="8"/>
        <v>0</v>
      </c>
      <c r="AU11" s="43">
        <f t="shared" si="9"/>
        <v>4.4744999999999999</v>
      </c>
      <c r="AV11" s="43">
        <f t="shared" si="0"/>
        <v>20.724499999999999</v>
      </c>
      <c r="AW11" s="12">
        <f t="shared" si="10"/>
        <v>0.11997876857749476</v>
      </c>
      <c r="AX11" s="43">
        <v>23.55</v>
      </c>
      <c r="AY11" s="38"/>
      <c r="AZ11" s="38" t="s">
        <v>69</v>
      </c>
      <c r="BA11" s="45">
        <v>1284</v>
      </c>
      <c r="BB11" s="43">
        <f t="shared" si="11"/>
        <v>26610.257999999998</v>
      </c>
      <c r="BC11" s="43">
        <f t="shared" si="12"/>
        <v>30238.2</v>
      </c>
    </row>
    <row r="12" spans="1:57" s="30" customFormat="1" ht="24.95" customHeight="1" x14ac:dyDescent="0.25">
      <c r="A12" s="31">
        <v>11</v>
      </c>
      <c r="B12" s="32"/>
      <c r="C12" s="32"/>
      <c r="D12" s="32" t="s">
        <v>57</v>
      </c>
      <c r="E12" s="32" t="s">
        <v>58</v>
      </c>
      <c r="F12" s="32" t="s">
        <v>59</v>
      </c>
      <c r="G12" s="33" t="s">
        <v>60</v>
      </c>
      <c r="H12" s="33" t="s">
        <v>61</v>
      </c>
      <c r="I12" s="33" t="s">
        <v>62</v>
      </c>
      <c r="J12" s="33" t="s">
        <v>63</v>
      </c>
      <c r="K12" s="10" t="s">
        <v>64</v>
      </c>
      <c r="L12" s="32" t="s">
        <v>72</v>
      </c>
      <c r="M12" s="33" t="s">
        <v>81</v>
      </c>
      <c r="N12" s="32"/>
      <c r="O12" s="32"/>
      <c r="P12" s="34" t="s">
        <v>84</v>
      </c>
      <c r="Q12" s="32"/>
      <c r="R12" s="32" t="s">
        <v>46</v>
      </c>
      <c r="S12" s="35"/>
      <c r="T12" s="36">
        <v>7.8</v>
      </c>
      <c r="U12" s="11">
        <v>24.38</v>
      </c>
      <c r="V12" s="37">
        <f t="shared" si="1"/>
        <v>24.38</v>
      </c>
      <c r="W12" s="38"/>
      <c r="X12" s="32" t="s">
        <v>7</v>
      </c>
      <c r="Y12" s="39">
        <v>44</v>
      </c>
      <c r="Z12" s="39">
        <v>40.5</v>
      </c>
      <c r="AA12" s="39">
        <v>35</v>
      </c>
      <c r="AB12" s="36">
        <v>2</v>
      </c>
      <c r="AC12" s="40">
        <v>2</v>
      </c>
      <c r="AD12" s="41">
        <f t="shared" si="2"/>
        <v>6.2370000000000002E-2</v>
      </c>
      <c r="AE12" s="42">
        <f t="shared" si="3"/>
        <v>2084.3354176687508</v>
      </c>
      <c r="AF12" s="32">
        <v>3300</v>
      </c>
      <c r="AG12" s="43">
        <f t="shared" si="4"/>
        <v>1.5832384615384618</v>
      </c>
      <c r="AH12" s="32" t="s">
        <v>68</v>
      </c>
      <c r="AI12" s="44">
        <v>0.314</v>
      </c>
      <c r="AJ12" s="43">
        <f t="shared" si="13"/>
        <v>7.6553199999999997</v>
      </c>
      <c r="AK12" s="44">
        <v>0.04</v>
      </c>
      <c r="AL12" s="43">
        <f t="shared" si="5"/>
        <v>1.3968</v>
      </c>
      <c r="AM12" s="44">
        <v>0.1</v>
      </c>
      <c r="AN12" s="43">
        <f t="shared" si="6"/>
        <v>3.4920000000000004</v>
      </c>
      <c r="AO12" s="32"/>
      <c r="AP12" s="44">
        <v>0.05</v>
      </c>
      <c r="AQ12" s="43">
        <f t="shared" si="7"/>
        <v>1.7460000000000002</v>
      </c>
      <c r="AR12" s="38"/>
      <c r="AS12" s="44"/>
      <c r="AT12" s="43">
        <f t="shared" si="8"/>
        <v>0</v>
      </c>
      <c r="AU12" s="43">
        <f t="shared" si="9"/>
        <v>6.6348000000000011</v>
      </c>
      <c r="AV12" s="43">
        <f t="shared" si="0"/>
        <v>31.014800000000001</v>
      </c>
      <c r="AW12" s="12">
        <f t="shared" si="10"/>
        <v>0.1118327605956472</v>
      </c>
      <c r="AX12" s="43">
        <v>34.92</v>
      </c>
      <c r="AY12" s="38"/>
      <c r="AZ12" s="38" t="s">
        <v>69</v>
      </c>
      <c r="BA12" s="45">
        <v>1364</v>
      </c>
      <c r="BB12" s="43">
        <f t="shared" si="11"/>
        <v>42304.1872</v>
      </c>
      <c r="BC12" s="43">
        <f t="shared" si="12"/>
        <v>47630.880000000005</v>
      </c>
    </row>
    <row r="13" spans="1:57" s="30" customFormat="1" ht="24.95" customHeight="1" x14ac:dyDescent="0.25">
      <c r="A13" s="31">
        <v>12</v>
      </c>
      <c r="B13" s="32"/>
      <c r="C13" s="32"/>
      <c r="D13" s="32" t="s">
        <v>57</v>
      </c>
      <c r="E13" s="32" t="s">
        <v>58</v>
      </c>
      <c r="F13" s="32" t="s">
        <v>59</v>
      </c>
      <c r="G13" s="33" t="s">
        <v>60</v>
      </c>
      <c r="H13" s="33" t="s">
        <v>61</v>
      </c>
      <c r="I13" s="33" t="s">
        <v>62</v>
      </c>
      <c r="J13" s="33" t="s">
        <v>63</v>
      </c>
      <c r="K13" s="10" t="s">
        <v>64</v>
      </c>
      <c r="L13" s="32" t="s">
        <v>74</v>
      </c>
      <c r="M13" s="33" t="s">
        <v>81</v>
      </c>
      <c r="N13" s="32"/>
      <c r="O13" s="32"/>
      <c r="P13" s="34" t="s">
        <v>85</v>
      </c>
      <c r="Q13" s="32"/>
      <c r="R13" s="32" t="s">
        <v>46</v>
      </c>
      <c r="S13" s="35"/>
      <c r="T13" s="36">
        <v>7.8</v>
      </c>
      <c r="U13" s="11">
        <v>26.3</v>
      </c>
      <c r="V13" s="37">
        <f t="shared" si="1"/>
        <v>26.3</v>
      </c>
      <c r="W13" s="38"/>
      <c r="X13" s="32" t="s">
        <v>7</v>
      </c>
      <c r="Y13" s="39">
        <v>50.5</v>
      </c>
      <c r="Z13" s="39">
        <v>40.5</v>
      </c>
      <c r="AA13" s="39">
        <v>35</v>
      </c>
      <c r="AB13" s="36">
        <v>2</v>
      </c>
      <c r="AC13" s="40">
        <v>2</v>
      </c>
      <c r="AD13" s="41">
        <f t="shared" si="2"/>
        <v>7.1583750000000002E-2</v>
      </c>
      <c r="AE13" s="42">
        <f t="shared" si="3"/>
        <v>1816.0546213351492</v>
      </c>
      <c r="AF13" s="32">
        <v>3300</v>
      </c>
      <c r="AG13" s="43">
        <f t="shared" si="4"/>
        <v>1.8171259615384616</v>
      </c>
      <c r="AH13" s="32" t="s">
        <v>68</v>
      </c>
      <c r="AI13" s="44">
        <v>0.314</v>
      </c>
      <c r="AJ13" s="43">
        <f t="shared" si="13"/>
        <v>8.2582000000000004</v>
      </c>
      <c r="AK13" s="44">
        <v>0.04</v>
      </c>
      <c r="AL13" s="43">
        <f t="shared" si="5"/>
        <v>1.4968000000000001</v>
      </c>
      <c r="AM13" s="44">
        <v>0.1</v>
      </c>
      <c r="AN13" s="43">
        <f t="shared" si="6"/>
        <v>3.7420000000000004</v>
      </c>
      <c r="AO13" s="32"/>
      <c r="AP13" s="44">
        <v>0.05</v>
      </c>
      <c r="AQ13" s="43">
        <f t="shared" si="7"/>
        <v>1.8710000000000002</v>
      </c>
      <c r="AR13" s="38"/>
      <c r="AS13" s="44"/>
      <c r="AT13" s="43">
        <f t="shared" si="8"/>
        <v>0</v>
      </c>
      <c r="AU13" s="43">
        <f t="shared" si="9"/>
        <v>7.1098000000000008</v>
      </c>
      <c r="AV13" s="43">
        <f t="shared" si="0"/>
        <v>33.409800000000004</v>
      </c>
      <c r="AW13" s="12">
        <f t="shared" si="10"/>
        <v>0.10716729021913408</v>
      </c>
      <c r="AX13" s="43">
        <v>37.42</v>
      </c>
      <c r="AY13" s="38"/>
      <c r="AZ13" s="38" t="s">
        <v>69</v>
      </c>
      <c r="BA13" s="45">
        <v>672</v>
      </c>
      <c r="BB13" s="43">
        <f t="shared" si="11"/>
        <v>22451.385600000001</v>
      </c>
      <c r="BC13" s="43">
        <f t="shared" si="12"/>
        <v>25146.240000000002</v>
      </c>
      <c r="BD13" s="46">
        <f>SUM(BB2:BB13)</f>
        <v>376583.77719999995</v>
      </c>
      <c r="BE13" s="46">
        <f>SUM(BC2:BC13)</f>
        <v>467815.88</v>
      </c>
    </row>
  </sheetData>
  <protectedRanges>
    <protectedRange sqref="BA2:BA13 AZ1 AM1:AN1 A2:J13 L2:N13 Q2:AX13" name="Range1_2"/>
    <protectedRange sqref="K2:K13" name="Range1_1_1"/>
    <protectedRange sqref="AY2:AY13" name="Range1_2_1"/>
    <protectedRange sqref="O2:O13" name="Range1_3"/>
    <protectedRange sqref="P2:P13" name="Range1_4"/>
  </protectedRange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[1]ValueSelection!#REF!</xm:f>
          </x14:formula1>
          <xm:sqref>E2:E13</xm:sqref>
        </x14:dataValidation>
        <x14:dataValidation type="list" allowBlank="1" showInputMessage="1" showErrorMessage="1">
          <x14:formula1>
            <xm:f>[1]ValueSelection!#REF!</xm:f>
          </x14:formula1>
          <xm:sqref>F2:F13</xm:sqref>
        </x14:dataValidation>
        <x14:dataValidation type="list" allowBlank="1" showInputMessage="1" showErrorMessage="1">
          <x14:formula1>
            <xm:f>[1]Data!#REF!</xm:f>
          </x14:formula1>
          <xm:sqref>AZ2:AZ13</xm:sqref>
        </x14:dataValidation>
        <x14:dataValidation type="list" allowBlank="1" showInputMessage="1" showErrorMessage="1">
          <x14:formula1>
            <xm:f>[1]Data!#REF!</xm:f>
          </x14:formula1>
          <xm:sqref>R2:R13</xm:sqref>
        </x14:dataValidation>
        <x14:dataValidation type="list" allowBlank="1" showInputMessage="1" showErrorMessage="1">
          <x14:formula1>
            <xm:f>[1]Data!#REF!</xm:f>
          </x14:formula1>
          <xm:sqref>X2:X13</xm:sqref>
        </x14:dataValidation>
        <x14:dataValidation type="list" allowBlank="1" showInputMessage="1" showErrorMessage="1">
          <x14:formula1>
            <xm:f>[1]ValueSelection!#REF!</xm:f>
          </x14:formula1>
          <xm:sqref>D2:D13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2026-03-18T01:14:41Z</dcterms:modified>
</cp:coreProperties>
</file>