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7535B94-5E8B-41B3-ADE5-1DB82FA9E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W7" i="7"/>
  <c r="AM7" i="7" s="1"/>
  <c r="AB7" i="7"/>
  <c r="AC7" i="7" s="1"/>
  <c r="AE7" i="7" s="1"/>
  <c r="BA6" i="7"/>
  <c r="AX6" i="7"/>
  <c r="AW6" i="7" s="1"/>
  <c r="AB6" i="7"/>
  <c r="AC6" i="7" s="1"/>
  <c r="AE6" i="7" s="1"/>
  <c r="BA5" i="7"/>
  <c r="AX5" i="7"/>
  <c r="AW5" i="7" s="1"/>
  <c r="AB5" i="7"/>
  <c r="AC5" i="7" s="1"/>
  <c r="AE5" i="7" s="1"/>
  <c r="BA4" i="7"/>
  <c r="AW4" i="7"/>
  <c r="AM4" i="7" s="1"/>
  <c r="AC4" i="7"/>
  <c r="AE4" i="7" s="1"/>
  <c r="AB4" i="7"/>
  <c r="BA3" i="7"/>
  <c r="AX3" i="7"/>
  <c r="AW3" i="7"/>
  <c r="AK3" i="7" s="1"/>
  <c r="AB3" i="7"/>
  <c r="AC3" i="7" s="1"/>
  <c r="AE3" i="7" s="1"/>
  <c r="BA2" i="7"/>
  <c r="AX2" i="7"/>
  <c r="AW2" i="7"/>
  <c r="AM2" i="7" s="1"/>
  <c r="AK2" i="7"/>
  <c r="AB2" i="7"/>
  <c r="AC2" i="7" s="1"/>
  <c r="AE2" i="7" s="1"/>
  <c r="AP2" i="7" l="1"/>
  <c r="AS7" i="7"/>
  <c r="AS4" i="7"/>
  <c r="AS2" i="7"/>
  <c r="AK4" i="7"/>
  <c r="AO2" i="7"/>
  <c r="AK7" i="7"/>
  <c r="AO5" i="7"/>
  <c r="AM5" i="7"/>
  <c r="AS5" i="7"/>
  <c r="AK5" i="7"/>
  <c r="AP5" i="7"/>
  <c r="AH2" i="7"/>
  <c r="AI2" i="7" s="1"/>
  <c r="AH3" i="7"/>
  <c r="AI3" i="7" s="1"/>
  <c r="AH4" i="7"/>
  <c r="AI4" i="7" s="1"/>
  <c r="AS6" i="7"/>
  <c r="AK6" i="7"/>
  <c r="AP6" i="7"/>
  <c r="AO6" i="7"/>
  <c r="AM6" i="7"/>
  <c r="AH5" i="7"/>
  <c r="AI5" i="7" s="1"/>
  <c r="AH6" i="7"/>
  <c r="AI6" i="7" s="1"/>
  <c r="AH7" i="7"/>
  <c r="AI7" i="7" s="1"/>
  <c r="AM3" i="7"/>
  <c r="AO4" i="7"/>
  <c r="AO7" i="7"/>
  <c r="AS3" i="7"/>
  <c r="AO3" i="7"/>
  <c r="AP4" i="7"/>
  <c r="AP7" i="7"/>
  <c r="AP3" i="7"/>
  <c r="AT2" i="7" l="1"/>
  <c r="AT3" i="7"/>
  <c r="AT4" i="7"/>
  <c r="AU2" i="7"/>
  <c r="AV2" i="7" s="1"/>
  <c r="AT7" i="7"/>
  <c r="AU7" i="7" s="1"/>
  <c r="AV7" i="7" s="1"/>
  <c r="AU3" i="7"/>
  <c r="AV3" i="7" s="1"/>
  <c r="AU4" i="7"/>
  <c r="AV4" i="7" s="1"/>
  <c r="AT5" i="7"/>
  <c r="AU5" i="7" s="1"/>
  <c r="AV5" i="7" s="1"/>
  <c r="AT6" i="7"/>
  <c r="AU6" i="7" s="1"/>
  <c r="AV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<sst xmlns="http://schemas.openxmlformats.org/spreadsheetml/2006/main" count="129" uniqueCount="72">
  <si>
    <t>Elena</t>
  </si>
  <si>
    <t>Brand</t>
  </si>
  <si>
    <t>Madison Park Essentials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</si>
  <si>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</si>
  <si>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</si>
  <si>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</si>
  <si>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</si>
  <si>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</si>
  <si>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</si>
  <si>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</si>
  <si>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</si>
  <si>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</si>
  <si>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</si>
  <si>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</si>
  <si>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</si>
  <si>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</si>
  <si>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</si>
  <si>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</si>
  <si>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</si>
  <si>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</si>
  <si>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</si>
  <si>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</si>
  <si>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</si>
  <si>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</si>
  <si>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</si>
  <si>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</si>
  <si>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</si>
  <si>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</si>
  <si>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</si>
  <si>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</si>
  <si>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</si>
  <si>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</si>
  <si>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</si>
  <si>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</si>
  <si>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</si>
  <si>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</si>
  <si>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</si>
  <si>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</si>
  <si>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</si>
  <si>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</si>
  <si>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</si>
  <si>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</si>
  <si>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</si>
  <si>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</si>
  <si>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</si>
  <si>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</si>
  <si>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</si>
  <si>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</si>
  <si>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</si>
  <si>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</si>
  <si>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</si>
  <si>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</si>
  <si>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</si>
  <si>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</si>
  <si>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</si>
  <si>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</si>
  <si>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</si>
  <si>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</si>
  <si>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</si>
  <si>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</si>
  <si>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4 Pieces Comforter Set</t>
  </si>
  <si>
    <r>
      <rPr>
        <sz val="11"/>
        <rFont val="Calibri"/>
        <family val="2"/>
      </rPr>
      <t xml:space="preserve">Comforter/Shams: 95gsm </t>
    </r>
    <r>
      <rPr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 xml:space="preserve"> floral MF face, check </t>
    </r>
    <r>
      <rPr>
        <sz val="11"/>
        <color rgb="FFFF0000"/>
        <rFont val="Calibri"/>
        <family val="2"/>
      </rPr>
      <t>disperse print</t>
    </r>
    <r>
      <rPr>
        <sz val="11"/>
        <rFont val="Calibri"/>
        <family val="2"/>
      </rPr>
      <t xml:space="preserve"> reverse, ruffle edge on three side edge and pillow shams. 200gsm comforter poly filling.
Dec Pillows: poly cover with poly fill.</t>
    </r>
  </si>
  <si>
    <t>Face: 100%polyester Back: 100%polyester</t>
  </si>
  <si>
    <t>Twin/Twin XL: 66x90"/20*26+2"(1)/12*20''/16*16''+1.5"</t>
  </si>
  <si>
    <t>Blue</t>
  </si>
  <si>
    <t>Set</t>
  </si>
  <si>
    <t>Compressed/Knocked Down</t>
  </si>
  <si>
    <t>9404.40.9022</t>
  </si>
  <si>
    <t>5 Pieces Comforter Set</t>
  </si>
  <si>
    <t>Full/Queen: 90x90"/20*26+2"(2)//12*20''/16*16''+1.5"</t>
  </si>
  <si>
    <t>King: 104x90"/20*36+2"(2)/12*20''/16*16''+1.5"</t>
  </si>
  <si>
    <t>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</si>
</sst>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_);[Red]\(0\)"/>
    <numFmt numFmtId="183" formatCode="[$$-481]#,##0.00_);[Red]\([$$-481]#,##0.00\)"/>
    <numFmt numFmtId="184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3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7" borderId="1" xfId="10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9" borderId="0" xfId="10" applyFill="1" applyAlignment="1">
      <alignment wrapText="1"/>
    </xf>
    <xf numFmtId="0" fontId="2" fillId="0" borderId="1" xfId="10" applyBorder="1" applyAlignment="1">
      <alignment horizontal="center" wrapText="1"/>
    </xf>
    <xf numFmtId="0" fontId="2" fillId="0" borderId="1" xfId="10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10" borderId="1" xfId="5" applyNumberFormat="1" applyFont="1" applyFill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10" borderId="1" xfId="10" applyNumberFormat="1" applyFill="1" applyBorder="1" applyAlignment="1">
      <alignment wrapText="1"/>
    </xf>
    <xf numFmtId="1" fontId="2" fillId="10" borderId="1" xfId="10" applyNumberFormat="1" applyFill="1" applyBorder="1" applyAlignment="1">
      <alignment wrapText="1"/>
    </xf>
    <xf numFmtId="178" fontId="2" fillId="10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2" fillId="10" borderId="1" xfId="9" applyNumberFormat="1" applyFont="1" applyFill="1" applyBorder="1" applyAlignment="1">
      <alignment wrapText="1"/>
    </xf>
    <xf numFmtId="182" fontId="2" fillId="0" borderId="1" xfId="10" applyNumberFormat="1" applyBorder="1" applyAlignment="1">
      <alignment horizontal="center" wrapText="1"/>
    </xf>
    <xf numFmtId="182" fontId="2" fillId="0" borderId="1" xfId="10" applyNumberFormat="1" applyBorder="1" applyAlignment="1">
      <alignment wrapText="1"/>
    </xf>
    <xf numFmtId="0" fontId="1" fillId="11" borderId="1" xfId="10" applyFont="1" applyFill="1" applyBorder="1" applyAlignment="1">
      <alignment horizontal="center" wrapText="1"/>
    </xf>
    <xf numFmtId="183" fontId="2" fillId="0" borderId="1" xfId="10" applyNumberFormat="1" applyBorder="1" applyAlignment="1">
      <alignment vertical="top" wrapText="1"/>
    </xf>
    <xf numFmtId="184" fontId="2" fillId="0" borderId="1" xfId="10" applyNumberFormat="1" applyBorder="1" applyAlignment="1">
      <alignment wrapText="1"/>
    </xf>
    <xf numFmtId="176" fontId="2" fillId="0" borderId="1" xfId="10" applyNumberFormat="1" applyBorder="1" applyAlignment="1">
      <alignment wrapText="1"/>
    </xf>
    <xf numFmtId="0" fontId="2" fillId="0" borderId="2" xfId="10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10" applyBorder="1" applyAlignment="1">
      <alignment horizontal="center"/>
    </xf>
    <xf numFmtId="0" fontId="2" fillId="0" borderId="2" xfId="10" applyBorder="1" applyAlignment="1">
      <alignment horizontal="center" vertical="center" wrapText="1"/>
    </xf>
    <xf numFmtId="0" fontId="2" fillId="0" borderId="4" xfId="10" applyBorder="1" applyAlignment="1">
      <alignment horizontal="center" vertical="center" wrapText="1"/>
    </xf>
    <xf numFmtId="0" fontId="2" fillId="0" borderId="5" xfId="10" applyBorder="1" applyAlignment="1">
      <alignment horizontal="center" vertical="center" wrapText="1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joyce/customer/CS/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Adele/&#26032;&#39068;&#33394;/192.168.20.8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EA158D5E" TargetMode="External"/><Relationship Id="rId1" Type="http://schemas.openxmlformats.org/officeDocument/2006/relationships/externalLinkPath" Target="file:///\\EA158D5E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836D0814" TargetMode="External"/><Relationship Id="rId1" Type="http://schemas.openxmlformats.org/officeDocument/2006/relationships/externalLinkPath" Target="file:///\\836D0814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SLard%20-%20Design/Customs%20Memo/Master%20Copy%20Quote%20Sheet%202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7"/>
  <sheetViews>
    <sheetView tabSelected="1" topLeftCell="K1" zoomScale="70" zoomScaleNormal="70" workbookViewId="0">
      <selection activeCell="R5" sqref="R5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50.7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customWidth="1"/>
    <col min="56" max="57" width="9.25" hidden="1" customWidth="1"/>
    <col min="58" max="58" width="33" customWidth="1"/>
  </cols>
  <sheetData>
    <row r="1" spans="1:58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44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  <c r="BF1" s="27"/>
    </row>
    <row r="2" spans="1:58" s="2" customFormat="1" ht="60.95" customHeight="1" x14ac:dyDescent="0.25">
      <c r="A2" s="28">
        <v>1</v>
      </c>
      <c r="B2" s="48"/>
      <c r="C2" s="51"/>
      <c r="D2" s="1" t="s">
        <v>2</v>
      </c>
      <c r="E2" s="29"/>
      <c r="F2" s="1" t="s">
        <v>4</v>
      </c>
      <c r="G2" s="29" t="s">
        <v>0</v>
      </c>
      <c r="H2" s="29" t="s">
        <v>60</v>
      </c>
      <c r="I2" s="29" t="s">
        <v>60</v>
      </c>
      <c r="J2" s="45" t="s">
        <v>61</v>
      </c>
      <c r="K2" s="29" t="s">
        <v>62</v>
      </c>
      <c r="L2" s="29" t="s">
        <v>63</v>
      </c>
      <c r="M2" s="29" t="s">
        <v>64</v>
      </c>
      <c r="N2" s="30"/>
      <c r="O2" s="31"/>
      <c r="P2" s="29" t="s">
        <v>65</v>
      </c>
      <c r="Q2" s="46">
        <v>84.2</v>
      </c>
      <c r="R2" s="32">
        <v>7.75</v>
      </c>
      <c r="S2" s="33">
        <v>10.86</v>
      </c>
      <c r="T2" s="33">
        <v>10.86</v>
      </c>
      <c r="U2" s="34"/>
      <c r="V2" s="29" t="s">
        <v>66</v>
      </c>
      <c r="W2" s="35">
        <v>43</v>
      </c>
      <c r="X2" s="35">
        <v>33</v>
      </c>
      <c r="Y2" s="35">
        <v>18</v>
      </c>
      <c r="Z2" s="32">
        <v>2</v>
      </c>
      <c r="AA2" s="36">
        <v>1</v>
      </c>
      <c r="AB2" s="37">
        <f t="shared" ref="AB2:AB7" si="0">IF(W2="","",W2*X2*Y2/1000000)</f>
        <v>2.5541999999999999E-2</v>
      </c>
      <c r="AC2" s="38">
        <f t="shared" ref="AC2:AC7" si="1">IF(AA2="","",65/AB2*AA2)</f>
        <v>2544.828126223475</v>
      </c>
      <c r="AD2" s="47">
        <v>3700</v>
      </c>
      <c r="AE2" s="39">
        <f t="shared" ref="AE2:AE7" si="2">IF(ISERROR(AD2/AC2),"",AD2/AC2)</f>
        <v>1.4539292307692309</v>
      </c>
      <c r="AF2" s="29" t="s">
        <v>67</v>
      </c>
      <c r="AG2" s="40">
        <v>0.1</v>
      </c>
      <c r="AH2" s="39">
        <f t="shared" ref="AH2:AH7" si="3">IF(ISERROR(T2*AG2),"",T2*AG2)</f>
        <v>1.0860000000000001</v>
      </c>
      <c r="AI2" s="39">
        <f t="shared" ref="AI2:AI7" si="4">IF(ISERROR(T2+AE2+AH2),"",T2+AE2+AH2)</f>
        <v>13.39992923076923</v>
      </c>
      <c r="AJ2" s="40">
        <v>0.06</v>
      </c>
      <c r="AK2" s="39">
        <f t="shared" ref="AK2:AK7" si="5">IF(ISERROR(AW2*AJ2),"",AW2*AJ2)</f>
        <v>1.714</v>
      </c>
      <c r="AL2" s="40">
        <v>0.1</v>
      </c>
      <c r="AM2" s="39">
        <f t="shared" ref="AM2:AM7" si="6">IF(ISERROR(AW2*AL2),"",AW2*AL2)</f>
        <v>2.8566666666666669</v>
      </c>
      <c r="AN2" s="40">
        <v>0.1</v>
      </c>
      <c r="AO2" s="39">
        <f t="shared" ref="AO2:AO7" si="7">IF(ISERROR(AW2*AN2),"",AW2*AN2)</f>
        <v>2.8566666666666669</v>
      </c>
      <c r="AP2" s="39">
        <f t="shared" ref="AP2:AP7" si="8">IF((AX2-AW2)&lt;2.5,2.5-(AX2-AW2),0)</f>
        <v>1.0716666666666654</v>
      </c>
      <c r="AQ2" s="29"/>
      <c r="AR2" s="40"/>
      <c r="AS2" s="39">
        <f t="shared" ref="AS2:AS7" si="9">IF(ISERROR(AW2*AR2),"",AW2*AR2)</f>
        <v>0</v>
      </c>
      <c r="AT2" s="39">
        <f t="shared" ref="AT2:AT7" si="10">IF(ISERROR(AK2+AM2+AO2+AP2+AS2),"",AK2+AM2+AO2+AP2+AS2)</f>
        <v>8.4989999999999988</v>
      </c>
      <c r="AU2" s="39">
        <f t="shared" ref="AU2:AU7" si="11">IF(ISERROR(AI2+AT2),"",AI2+AT2)</f>
        <v>21.898929230769227</v>
      </c>
      <c r="AV2" s="41">
        <f t="shared" ref="AV2:AV7" si="12">IF(ISERROR((AW2-AU2)/AW2),"",(AW2-AU2)/AW2)</f>
        <v>0.23340971187505624</v>
      </c>
      <c r="AW2" s="39">
        <f t="shared" ref="AW2:AW7" si="13">IF(AX2="","",AX2/1.05)</f>
        <v>28.566666666666666</v>
      </c>
      <c r="AX2" s="39">
        <f t="shared" ref="AX2:AX6" si="14">IF(ISERROR(AY2*(1-AZ2)),"",AY2*(1-AZ2))</f>
        <v>29.995000000000001</v>
      </c>
      <c r="AY2" s="34">
        <v>59.99</v>
      </c>
      <c r="AZ2" s="40">
        <v>0.5</v>
      </c>
      <c r="BA2" s="42">
        <f t="shared" ref="BA2:BA7" si="15">SUM(BB2:BC2)</f>
        <v>280</v>
      </c>
      <c r="BB2" s="43">
        <v>150</v>
      </c>
      <c r="BC2" s="29">
        <v>130</v>
      </c>
      <c r="BD2" s="36"/>
      <c r="BE2" s="43"/>
    </row>
    <row r="3" spans="1:58" s="2" customFormat="1" ht="60.95" customHeight="1" x14ac:dyDescent="0.25">
      <c r="A3" s="28">
        <v>2</v>
      </c>
      <c r="B3" s="49"/>
      <c r="C3" s="52"/>
      <c r="D3" s="1" t="s">
        <v>2</v>
      </c>
      <c r="E3" s="29"/>
      <c r="F3" s="1" t="s">
        <v>4</v>
      </c>
      <c r="G3" s="29" t="s">
        <v>0</v>
      </c>
      <c r="H3" s="29" t="s">
        <v>68</v>
      </c>
      <c r="I3" s="29" t="s">
        <v>68</v>
      </c>
      <c r="J3" s="45" t="s">
        <v>61</v>
      </c>
      <c r="K3" s="29" t="s">
        <v>62</v>
      </c>
      <c r="L3" s="29" t="s">
        <v>69</v>
      </c>
      <c r="M3" s="29" t="s">
        <v>64</v>
      </c>
      <c r="N3" s="30"/>
      <c r="O3" s="31"/>
      <c r="P3" s="29" t="s">
        <v>65</v>
      </c>
      <c r="Q3" s="46">
        <v>103.4</v>
      </c>
      <c r="R3" s="32">
        <v>7.75</v>
      </c>
      <c r="S3" s="33">
        <v>13.34</v>
      </c>
      <c r="T3" s="33">
        <v>13.34</v>
      </c>
      <c r="U3" s="34"/>
      <c r="V3" s="29" t="s">
        <v>66</v>
      </c>
      <c r="W3" s="35">
        <v>43</v>
      </c>
      <c r="X3" s="35">
        <v>33</v>
      </c>
      <c r="Y3" s="35">
        <v>21</v>
      </c>
      <c r="Z3" s="32">
        <v>2</v>
      </c>
      <c r="AA3" s="36">
        <v>1</v>
      </c>
      <c r="AB3" s="37">
        <f t="shared" si="0"/>
        <v>2.9798999999999999E-2</v>
      </c>
      <c r="AC3" s="38">
        <f t="shared" si="1"/>
        <v>2181.2812510486929</v>
      </c>
      <c r="AD3" s="47">
        <v>3700</v>
      </c>
      <c r="AE3" s="39">
        <f t="shared" si="2"/>
        <v>1.6962507692307693</v>
      </c>
      <c r="AF3" s="29" t="s">
        <v>67</v>
      </c>
      <c r="AG3" s="40">
        <v>0.1</v>
      </c>
      <c r="AH3" s="39">
        <f t="shared" si="3"/>
        <v>1.3340000000000001</v>
      </c>
      <c r="AI3" s="39">
        <f t="shared" si="4"/>
        <v>16.370250769230768</v>
      </c>
      <c r="AJ3" s="40">
        <v>0.06</v>
      </c>
      <c r="AK3" s="39">
        <f t="shared" si="5"/>
        <v>1.9997142857142853</v>
      </c>
      <c r="AL3" s="40">
        <v>0.1</v>
      </c>
      <c r="AM3" s="39">
        <f t="shared" si="6"/>
        <v>3.3328571428571423</v>
      </c>
      <c r="AN3" s="40">
        <v>0.1</v>
      </c>
      <c r="AO3" s="39">
        <f t="shared" si="7"/>
        <v>3.3328571428571423</v>
      </c>
      <c r="AP3" s="39">
        <f t="shared" si="8"/>
        <v>0.83357142857142463</v>
      </c>
      <c r="AQ3" s="29"/>
      <c r="AR3" s="40"/>
      <c r="AS3" s="39">
        <f t="shared" si="9"/>
        <v>0</v>
      </c>
      <c r="AT3" s="39">
        <f t="shared" si="10"/>
        <v>9.4989999999999952</v>
      </c>
      <c r="AU3" s="39">
        <f t="shared" si="11"/>
        <v>25.869250769230764</v>
      </c>
      <c r="AV3" s="41">
        <f t="shared" si="12"/>
        <v>0.22381159286491478</v>
      </c>
      <c r="AW3" s="39">
        <f t="shared" si="13"/>
        <v>33.328571428571422</v>
      </c>
      <c r="AX3" s="39">
        <f t="shared" si="14"/>
        <v>34.994999999999997</v>
      </c>
      <c r="AY3" s="34">
        <v>69.989999999999995</v>
      </c>
      <c r="AZ3" s="40">
        <v>0.5</v>
      </c>
      <c r="BA3" s="42">
        <f t="shared" si="15"/>
        <v>1010</v>
      </c>
      <c r="BB3" s="43">
        <v>460</v>
      </c>
      <c r="BC3" s="29">
        <v>550</v>
      </c>
      <c r="BD3" s="36"/>
      <c r="BE3" s="43"/>
    </row>
    <row r="4" spans="1:58" s="2" customFormat="1" ht="60.95" customHeight="1" x14ac:dyDescent="0.25">
      <c r="A4" s="28">
        <v>3</v>
      </c>
      <c r="B4" s="50"/>
      <c r="C4" s="53"/>
      <c r="D4" s="1" t="s">
        <v>2</v>
      </c>
      <c r="E4" s="29"/>
      <c r="F4" s="1" t="s">
        <v>4</v>
      </c>
      <c r="G4" s="29" t="s">
        <v>0</v>
      </c>
      <c r="H4" s="29" t="s">
        <v>68</v>
      </c>
      <c r="I4" s="29" t="s">
        <v>68</v>
      </c>
      <c r="J4" s="45" t="s">
        <v>61</v>
      </c>
      <c r="K4" s="29" t="s">
        <v>62</v>
      </c>
      <c r="L4" s="29" t="s">
        <v>70</v>
      </c>
      <c r="M4" s="29" t="s">
        <v>64</v>
      </c>
      <c r="N4" s="30"/>
      <c r="O4" s="30"/>
      <c r="P4" s="29" t="s">
        <v>65</v>
      </c>
      <c r="Q4" s="46">
        <v>114.5</v>
      </c>
      <c r="R4" s="32">
        <v>7.75</v>
      </c>
      <c r="S4" s="33">
        <v>14.77</v>
      </c>
      <c r="T4" s="33">
        <v>14.77</v>
      </c>
      <c r="U4" s="34"/>
      <c r="V4" s="29" t="s">
        <v>66</v>
      </c>
      <c r="W4" s="35">
        <v>43</v>
      </c>
      <c r="X4" s="35">
        <v>33</v>
      </c>
      <c r="Y4" s="35">
        <v>21</v>
      </c>
      <c r="Z4" s="32">
        <v>2</v>
      </c>
      <c r="AA4" s="36">
        <v>1</v>
      </c>
      <c r="AB4" s="37">
        <f t="shared" si="0"/>
        <v>2.9798999999999999E-2</v>
      </c>
      <c r="AC4" s="38">
        <f t="shared" si="1"/>
        <v>2181.2812510486929</v>
      </c>
      <c r="AD4" s="47">
        <v>3700</v>
      </c>
      <c r="AE4" s="39">
        <f t="shared" si="2"/>
        <v>1.6962507692307693</v>
      </c>
      <c r="AF4" s="29" t="s">
        <v>67</v>
      </c>
      <c r="AG4" s="40">
        <v>0.1</v>
      </c>
      <c r="AH4" s="39">
        <f t="shared" si="3"/>
        <v>1.4770000000000001</v>
      </c>
      <c r="AI4" s="39">
        <f t="shared" si="4"/>
        <v>17.943250769230769</v>
      </c>
      <c r="AJ4" s="40">
        <v>0.06</v>
      </c>
      <c r="AK4" s="39">
        <f t="shared" si="5"/>
        <v>2.2851428571428571</v>
      </c>
      <c r="AL4" s="40">
        <v>0.1</v>
      </c>
      <c r="AM4" s="39">
        <f t="shared" si="6"/>
        <v>3.8085714285714292</v>
      </c>
      <c r="AN4" s="40">
        <v>0.1</v>
      </c>
      <c r="AO4" s="39">
        <f t="shared" si="7"/>
        <v>3.8085714285714292</v>
      </c>
      <c r="AP4" s="39">
        <f t="shared" si="8"/>
        <v>0.59571428571428697</v>
      </c>
      <c r="AQ4" s="29"/>
      <c r="AR4" s="40"/>
      <c r="AS4" s="39">
        <f t="shared" si="9"/>
        <v>0</v>
      </c>
      <c r="AT4" s="39">
        <f t="shared" si="10"/>
        <v>10.498000000000003</v>
      </c>
      <c r="AU4" s="39">
        <f t="shared" si="11"/>
        <v>28.44125076923077</v>
      </c>
      <c r="AV4" s="41">
        <f t="shared" si="12"/>
        <v>0.25323047492642398</v>
      </c>
      <c r="AW4" s="39">
        <f t="shared" si="13"/>
        <v>38.085714285714289</v>
      </c>
      <c r="AX4" s="39">
        <v>39.99</v>
      </c>
      <c r="AY4" s="34">
        <v>79.989999999999995</v>
      </c>
      <c r="AZ4" s="40">
        <v>0.5</v>
      </c>
      <c r="BA4" s="42">
        <f t="shared" si="15"/>
        <v>410</v>
      </c>
      <c r="BB4" s="43">
        <v>220</v>
      </c>
      <c r="BC4" s="29">
        <v>190</v>
      </c>
      <c r="BD4" s="36"/>
      <c r="BE4" s="43"/>
    </row>
    <row r="5" spans="1:58" s="2" customFormat="1" ht="60.95" customHeight="1" x14ac:dyDescent="0.25">
      <c r="A5" s="28">
        <v>4</v>
      </c>
      <c r="B5" s="48"/>
      <c r="C5" s="51"/>
      <c r="D5" s="1" t="s">
        <v>2</v>
      </c>
      <c r="E5" s="29"/>
      <c r="F5" s="1" t="s">
        <v>4</v>
      </c>
      <c r="G5" s="29" t="s">
        <v>0</v>
      </c>
      <c r="H5" s="29" t="s">
        <v>60</v>
      </c>
      <c r="I5" s="29" t="s">
        <v>60</v>
      </c>
      <c r="J5" s="45" t="s">
        <v>61</v>
      </c>
      <c r="K5" s="29" t="s">
        <v>62</v>
      </c>
      <c r="L5" s="29" t="s">
        <v>63</v>
      </c>
      <c r="M5" s="29" t="s">
        <v>71</v>
      </c>
      <c r="N5" s="30"/>
      <c r="O5" s="31"/>
      <c r="P5" s="29" t="s">
        <v>65</v>
      </c>
      <c r="Q5" s="46">
        <v>84.2</v>
      </c>
      <c r="R5" s="32">
        <v>7.75</v>
      </c>
      <c r="S5" s="33">
        <v>10.86</v>
      </c>
      <c r="T5" s="33">
        <v>10.86</v>
      </c>
      <c r="U5" s="34"/>
      <c r="V5" s="29" t="s">
        <v>66</v>
      </c>
      <c r="W5" s="35">
        <v>43</v>
      </c>
      <c r="X5" s="35">
        <v>33</v>
      </c>
      <c r="Y5" s="35">
        <v>18</v>
      </c>
      <c r="Z5" s="32">
        <v>2</v>
      </c>
      <c r="AA5" s="36">
        <v>1</v>
      </c>
      <c r="AB5" s="37">
        <f t="shared" si="0"/>
        <v>2.5541999999999999E-2</v>
      </c>
      <c r="AC5" s="38">
        <f t="shared" si="1"/>
        <v>2544.828126223475</v>
      </c>
      <c r="AD5" s="47">
        <v>3700</v>
      </c>
      <c r="AE5" s="39">
        <f t="shared" si="2"/>
        <v>1.4539292307692309</v>
      </c>
      <c r="AF5" s="29" t="s">
        <v>67</v>
      </c>
      <c r="AG5" s="40">
        <v>0.1</v>
      </c>
      <c r="AH5" s="39">
        <f t="shared" si="3"/>
        <v>1.0860000000000001</v>
      </c>
      <c r="AI5" s="39">
        <f t="shared" si="4"/>
        <v>13.39992923076923</v>
      </c>
      <c r="AJ5" s="40">
        <v>0.06</v>
      </c>
      <c r="AK5" s="39">
        <f t="shared" si="5"/>
        <v>1.714</v>
      </c>
      <c r="AL5" s="40">
        <v>0.1</v>
      </c>
      <c r="AM5" s="39">
        <f t="shared" si="6"/>
        <v>2.8566666666666669</v>
      </c>
      <c r="AN5" s="40">
        <v>0.1</v>
      </c>
      <c r="AO5" s="39">
        <f t="shared" si="7"/>
        <v>2.8566666666666669</v>
      </c>
      <c r="AP5" s="39">
        <f t="shared" si="8"/>
        <v>1.0716666666666654</v>
      </c>
      <c r="AQ5" s="29"/>
      <c r="AR5" s="40"/>
      <c r="AS5" s="39">
        <f t="shared" si="9"/>
        <v>0</v>
      </c>
      <c r="AT5" s="39">
        <f t="shared" si="10"/>
        <v>8.4989999999999988</v>
      </c>
      <c r="AU5" s="39">
        <f t="shared" si="11"/>
        <v>21.898929230769227</v>
      </c>
      <c r="AV5" s="41">
        <f t="shared" si="12"/>
        <v>0.23340971187505624</v>
      </c>
      <c r="AW5" s="39">
        <f t="shared" si="13"/>
        <v>28.566666666666666</v>
      </c>
      <c r="AX5" s="39">
        <f t="shared" si="14"/>
        <v>29.995000000000001</v>
      </c>
      <c r="AY5" s="34">
        <v>59.99</v>
      </c>
      <c r="AZ5" s="40">
        <v>0.5</v>
      </c>
      <c r="BA5" s="42">
        <f t="shared" si="15"/>
        <v>190</v>
      </c>
      <c r="BB5" s="43">
        <v>90</v>
      </c>
      <c r="BC5" s="29">
        <v>100</v>
      </c>
      <c r="BD5" s="36"/>
      <c r="BE5" s="43"/>
    </row>
    <row r="6" spans="1:58" s="2" customFormat="1" ht="60.95" customHeight="1" x14ac:dyDescent="0.25">
      <c r="A6" s="28">
        <v>5</v>
      </c>
      <c r="B6" s="49"/>
      <c r="C6" s="52"/>
      <c r="D6" s="1" t="s">
        <v>2</v>
      </c>
      <c r="E6" s="29"/>
      <c r="F6" s="1" t="s">
        <v>4</v>
      </c>
      <c r="G6" s="29" t="s">
        <v>0</v>
      </c>
      <c r="H6" s="29" t="s">
        <v>68</v>
      </c>
      <c r="I6" s="29" t="s">
        <v>68</v>
      </c>
      <c r="J6" s="45" t="s">
        <v>61</v>
      </c>
      <c r="K6" s="29" t="s">
        <v>62</v>
      </c>
      <c r="L6" s="29" t="s">
        <v>69</v>
      </c>
      <c r="M6" s="29" t="s">
        <v>71</v>
      </c>
      <c r="N6" s="30"/>
      <c r="O6" s="31"/>
      <c r="P6" s="29" t="s">
        <v>65</v>
      </c>
      <c r="Q6" s="46">
        <v>103.4</v>
      </c>
      <c r="R6" s="32">
        <v>7.75</v>
      </c>
      <c r="S6" s="33">
        <v>13.34</v>
      </c>
      <c r="T6" s="33">
        <v>13.34</v>
      </c>
      <c r="U6" s="34"/>
      <c r="V6" s="29" t="s">
        <v>66</v>
      </c>
      <c r="W6" s="35">
        <v>43</v>
      </c>
      <c r="X6" s="35">
        <v>33</v>
      </c>
      <c r="Y6" s="35">
        <v>21</v>
      </c>
      <c r="Z6" s="32">
        <v>2</v>
      </c>
      <c r="AA6" s="36">
        <v>1</v>
      </c>
      <c r="AB6" s="37">
        <f t="shared" si="0"/>
        <v>2.9798999999999999E-2</v>
      </c>
      <c r="AC6" s="38">
        <f t="shared" si="1"/>
        <v>2181.2812510486929</v>
      </c>
      <c r="AD6" s="47">
        <v>3700</v>
      </c>
      <c r="AE6" s="39">
        <f t="shared" si="2"/>
        <v>1.6962507692307693</v>
      </c>
      <c r="AF6" s="29" t="s">
        <v>67</v>
      </c>
      <c r="AG6" s="40">
        <v>0.1</v>
      </c>
      <c r="AH6" s="39">
        <f t="shared" si="3"/>
        <v>1.3340000000000001</v>
      </c>
      <c r="AI6" s="39">
        <f t="shared" si="4"/>
        <v>16.370250769230768</v>
      </c>
      <c r="AJ6" s="40">
        <v>0.06</v>
      </c>
      <c r="AK6" s="39">
        <f t="shared" si="5"/>
        <v>1.9997142857142853</v>
      </c>
      <c r="AL6" s="40">
        <v>0.1</v>
      </c>
      <c r="AM6" s="39">
        <f t="shared" si="6"/>
        <v>3.3328571428571423</v>
      </c>
      <c r="AN6" s="40">
        <v>0.1</v>
      </c>
      <c r="AO6" s="39">
        <f t="shared" si="7"/>
        <v>3.3328571428571423</v>
      </c>
      <c r="AP6" s="39">
        <f t="shared" si="8"/>
        <v>0.83357142857142463</v>
      </c>
      <c r="AQ6" s="29"/>
      <c r="AR6" s="40"/>
      <c r="AS6" s="39">
        <f t="shared" si="9"/>
        <v>0</v>
      </c>
      <c r="AT6" s="39">
        <f t="shared" si="10"/>
        <v>9.4989999999999952</v>
      </c>
      <c r="AU6" s="39">
        <f t="shared" si="11"/>
        <v>25.869250769230764</v>
      </c>
      <c r="AV6" s="41">
        <f t="shared" si="12"/>
        <v>0.22381159286491478</v>
      </c>
      <c r="AW6" s="39">
        <f t="shared" si="13"/>
        <v>33.328571428571422</v>
      </c>
      <c r="AX6" s="39">
        <f t="shared" si="14"/>
        <v>34.994999999999997</v>
      </c>
      <c r="AY6" s="34">
        <v>69.989999999999995</v>
      </c>
      <c r="AZ6" s="40">
        <v>0.5</v>
      </c>
      <c r="BA6" s="42">
        <f t="shared" si="15"/>
        <v>900</v>
      </c>
      <c r="BB6" s="43">
        <v>460</v>
      </c>
      <c r="BC6" s="29">
        <v>440</v>
      </c>
      <c r="BD6" s="36"/>
      <c r="BE6" s="43"/>
    </row>
    <row r="7" spans="1:58" s="2" customFormat="1" ht="60.95" customHeight="1" x14ac:dyDescent="0.25">
      <c r="A7" s="28">
        <v>6</v>
      </c>
      <c r="B7" s="50"/>
      <c r="C7" s="53"/>
      <c r="D7" s="1" t="s">
        <v>2</v>
      </c>
      <c r="E7" s="29"/>
      <c r="F7" s="1" t="s">
        <v>4</v>
      </c>
      <c r="G7" s="29" t="s">
        <v>0</v>
      </c>
      <c r="H7" s="29" t="s">
        <v>68</v>
      </c>
      <c r="I7" s="29" t="s">
        <v>68</v>
      </c>
      <c r="J7" s="45" t="s">
        <v>61</v>
      </c>
      <c r="K7" s="29" t="s">
        <v>62</v>
      </c>
      <c r="L7" s="29" t="s">
        <v>70</v>
      </c>
      <c r="M7" s="29" t="s">
        <v>71</v>
      </c>
      <c r="N7" s="30"/>
      <c r="O7" s="30"/>
      <c r="P7" s="29" t="s">
        <v>65</v>
      </c>
      <c r="Q7" s="46">
        <v>114.5</v>
      </c>
      <c r="R7" s="32">
        <v>7.75</v>
      </c>
      <c r="S7" s="33">
        <v>14.77</v>
      </c>
      <c r="T7" s="33">
        <v>14.77</v>
      </c>
      <c r="U7" s="34"/>
      <c r="V7" s="29" t="s">
        <v>66</v>
      </c>
      <c r="W7" s="35">
        <v>43</v>
      </c>
      <c r="X7" s="35">
        <v>33</v>
      </c>
      <c r="Y7" s="35">
        <v>21</v>
      </c>
      <c r="Z7" s="32">
        <v>2</v>
      </c>
      <c r="AA7" s="36">
        <v>1</v>
      </c>
      <c r="AB7" s="37">
        <f t="shared" si="0"/>
        <v>2.9798999999999999E-2</v>
      </c>
      <c r="AC7" s="38">
        <f t="shared" si="1"/>
        <v>2181.2812510486929</v>
      </c>
      <c r="AD7" s="47">
        <v>3700</v>
      </c>
      <c r="AE7" s="39">
        <f t="shared" si="2"/>
        <v>1.6962507692307693</v>
      </c>
      <c r="AF7" s="29" t="s">
        <v>67</v>
      </c>
      <c r="AG7" s="40">
        <v>0.1</v>
      </c>
      <c r="AH7" s="39">
        <f t="shared" si="3"/>
        <v>1.4770000000000001</v>
      </c>
      <c r="AI7" s="39">
        <f t="shared" si="4"/>
        <v>17.943250769230769</v>
      </c>
      <c r="AJ7" s="40">
        <v>0.06</v>
      </c>
      <c r="AK7" s="39">
        <f t="shared" si="5"/>
        <v>2.2851428571428571</v>
      </c>
      <c r="AL7" s="40">
        <v>0.1</v>
      </c>
      <c r="AM7" s="39">
        <f t="shared" si="6"/>
        <v>3.8085714285714292</v>
      </c>
      <c r="AN7" s="40">
        <v>0.1</v>
      </c>
      <c r="AO7" s="39">
        <f t="shared" si="7"/>
        <v>3.8085714285714292</v>
      </c>
      <c r="AP7" s="39">
        <f t="shared" si="8"/>
        <v>0.59571428571428697</v>
      </c>
      <c r="AQ7" s="29"/>
      <c r="AR7" s="40"/>
      <c r="AS7" s="39">
        <f t="shared" si="9"/>
        <v>0</v>
      </c>
      <c r="AT7" s="39">
        <f t="shared" si="10"/>
        <v>10.498000000000003</v>
      </c>
      <c r="AU7" s="39">
        <f t="shared" si="11"/>
        <v>28.44125076923077</v>
      </c>
      <c r="AV7" s="41">
        <f t="shared" si="12"/>
        <v>0.25323047492642398</v>
      </c>
      <c r="AW7" s="39">
        <f t="shared" si="13"/>
        <v>38.085714285714289</v>
      </c>
      <c r="AX7" s="39">
        <v>39.99</v>
      </c>
      <c r="AY7" s="34">
        <v>79.989999999999995</v>
      </c>
      <c r="AZ7" s="40">
        <v>0.5</v>
      </c>
      <c r="BA7" s="42">
        <f t="shared" si="15"/>
        <v>300</v>
      </c>
      <c r="BB7" s="43">
        <v>170</v>
      </c>
      <c r="BC7" s="29">
        <v>130</v>
      </c>
      <c r="BD7" s="36"/>
      <c r="BE7" s="43"/>
    </row>
  </sheetData>
  <protectedRanges>
    <protectedRange sqref="A2:B4 E2:F4 M2:S2 AZ2:AZ4 R3 M3:Q4 S3:S4 Z2:AF2 AH2:AX4 AA3:AF4 Z3:Z7 T2:V4" name="Range1"/>
    <protectedRange sqref="K2:K4" name="Range1_1"/>
    <protectedRange sqref="C2:C4" name="Range1_2"/>
    <protectedRange sqref="G2:G4" name="Range1_4"/>
  </protectedRanges>
  <mergeCells count="4">
    <mergeCell ref="B2:B4"/>
    <mergeCell ref="B5:B7"/>
    <mergeCell ref="C2:C4"/>
    <mergeCell ref="C5:C7"/>
  </mergeCell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'\\192.168.20.8\Users\Lululin\Desktop\Adult 2025\Darcy\[JLA Ecomm- MP Darcy commitment- 09272025.xlsx]Data'!#REF!</xm:f>
          </x14:formula1>
          <xm:sqref>P2:P4 V2:V4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2" rangeCreator="" othersAccessPermission="edit"/>
  </rangeList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2024-02-12T22:17:00Z</dcterms:created>
  <dcterms:modified xsi:type="dcterms:W3CDTF">2026-03-17T05:56:50Z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